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8515" windowHeight="138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W97" i="1" l="1"/>
  <c r="U97" i="1"/>
  <c r="S97" i="1"/>
  <c r="E75" i="1" l="1"/>
  <c r="S53" i="1" l="1"/>
  <c r="X71" i="1" l="1"/>
  <c r="K71" i="1"/>
  <c r="S41" i="1"/>
  <c r="S42" i="1" s="1"/>
  <c r="R75" i="1"/>
  <c r="U68" i="1"/>
  <c r="U77" i="1" s="1"/>
  <c r="U71" i="1" s="1"/>
  <c r="G68" i="1"/>
  <c r="G77" i="1" s="1"/>
  <c r="G71" i="1" s="1"/>
  <c r="F41" i="1"/>
  <c r="F42" i="1" s="1"/>
  <c r="F53" i="1"/>
  <c r="W41" i="1"/>
  <c r="W42" i="1" s="1"/>
  <c r="U41" i="1"/>
  <c r="U42" i="1" s="1"/>
  <c r="J41" i="1"/>
  <c r="J42" i="1" s="1"/>
  <c r="H41" i="1"/>
  <c r="H42" i="1" s="1"/>
  <c r="F86" i="1" l="1"/>
  <c r="F88" i="1" s="1"/>
  <c r="J95" i="1" s="1"/>
  <c r="J97" i="1" s="1"/>
  <c r="S86" i="1"/>
  <c r="S88" i="1" s="1"/>
  <c r="W36" i="1"/>
  <c r="U36" i="1"/>
  <c r="S36" i="1"/>
  <c r="J36" i="1"/>
  <c r="H36" i="1"/>
  <c r="F36" i="1"/>
  <c r="J101" i="1" l="1"/>
  <c r="J99" i="1"/>
  <c r="H95" i="1"/>
  <c r="H97" i="1" s="1"/>
  <c r="F95" i="1"/>
  <c r="F97" i="1" s="1"/>
  <c r="U95" i="1"/>
  <c r="W95" i="1"/>
  <c r="S95" i="1"/>
  <c r="S101" i="1" l="1"/>
  <c r="S99" i="1"/>
  <c r="W101" i="1"/>
  <c r="W99" i="1"/>
  <c r="U101" i="1"/>
  <c r="U99" i="1"/>
  <c r="F101" i="1"/>
  <c r="F99" i="1"/>
  <c r="H101" i="1"/>
  <c r="H99" i="1"/>
</calcChain>
</file>

<file path=xl/sharedStrings.xml><?xml version="1.0" encoding="utf-8"?>
<sst xmlns="http://schemas.openxmlformats.org/spreadsheetml/2006/main" count="184" uniqueCount="81">
  <si>
    <t>Ingo Mennerich, November 2013</t>
  </si>
  <si>
    <t>Biodiesel</t>
  </si>
  <si>
    <t>Mais</t>
  </si>
  <si>
    <t>Zuckerrübe</t>
  </si>
  <si>
    <t>Weizen</t>
  </si>
  <si>
    <t>Raps</t>
  </si>
  <si>
    <t>Ölpalme</t>
  </si>
  <si>
    <t>Soja</t>
  </si>
  <si>
    <t>Benzin</t>
  </si>
  <si>
    <t>Diesel</t>
  </si>
  <si>
    <t>MJ/l</t>
  </si>
  <si>
    <t>Verhältnis Ethanol/Benzin</t>
  </si>
  <si>
    <t>Benzin oder Diesel?</t>
  </si>
  <si>
    <t>Verhältnis Biodiesel/Diesel</t>
  </si>
  <si>
    <t>%</t>
  </si>
  <si>
    <t>MJ/L</t>
  </si>
  <si>
    <t>%)</t>
  </si>
  <si>
    <t xml:space="preserve">(mit Bioethanol-Anteil von </t>
  </si>
  <si>
    <t xml:space="preserve">(mit Biodiesel-Anteil von </t>
  </si>
  <si>
    <t>Super: 5%, E10: 10%, E 85: 85% Bioethanol-Anteil</t>
  </si>
  <si>
    <t xml:space="preserve"> 7 % Biodiesel-Anteil</t>
  </si>
  <si>
    <t>►►</t>
  </si>
  <si>
    <t>Aus welchem Rohstoff?</t>
  </si>
  <si>
    <t>Liter</t>
  </si>
  <si>
    <t>Reichweite</t>
  </si>
  <si>
    <t xml:space="preserve">km </t>
  </si>
  <si>
    <t>Liter/100km</t>
  </si>
  <si>
    <r>
      <t xml:space="preserve">Benzin wird </t>
    </r>
    <r>
      <rPr>
        <b/>
        <sz val="16"/>
        <color theme="1"/>
        <rFont val="Calibri"/>
        <family val="2"/>
        <scheme val="minor"/>
      </rPr>
      <t>Bioethanol</t>
    </r>
    <r>
      <rPr>
        <sz val="16"/>
        <color theme="1"/>
        <rFont val="Calibri"/>
        <family val="2"/>
        <scheme val="minor"/>
      </rPr>
      <t xml:space="preserve"> beigemischt…</t>
    </r>
  </si>
  <si>
    <r>
      <t xml:space="preserve">Diesel wird </t>
    </r>
    <r>
      <rPr>
        <b/>
        <sz val="16"/>
        <color theme="1"/>
        <rFont val="Calibri"/>
        <family val="2"/>
        <scheme val="minor"/>
      </rPr>
      <t xml:space="preserve">Biodiesel </t>
    </r>
    <r>
      <rPr>
        <sz val="16"/>
        <color theme="1"/>
        <rFont val="Calibri"/>
        <family val="2"/>
        <scheme val="minor"/>
      </rPr>
      <t>beigemischt…</t>
    </r>
  </si>
  <si>
    <t>Daraus folgt ein Durchschnittsverbrauch…</t>
  </si>
  <si>
    <t>Roh-Ertrag (t/ha)</t>
  </si>
  <si>
    <t>Ertrag Kraftstoff (t/ha)</t>
  </si>
  <si>
    <t>Ertrag Kraftstoff (l/ha)</t>
  </si>
  <si>
    <t xml:space="preserve">Anteil Biokraftstoff in % </t>
  </si>
  <si>
    <t>km….</t>
  </si>
  <si>
    <t xml:space="preserve">Bei einer Fahrt von </t>
  </si>
  <si>
    <t>m</t>
  </si>
  <si>
    <t>"Diesel"</t>
  </si>
  <si>
    <t>"Benzin"</t>
  </si>
  <si>
    <t>Durchschnittsverbrauch meines Fahrzeugs in Liter/100 km (mit "normalem" Benzin bzw. Diesel, d.h. ohne Biokraftstoff-Anteile)</t>
  </si>
  <si>
    <t xml:space="preserve"> </t>
  </si>
  <si>
    <t>Quadrat mit der Seitenlänge</t>
  </si>
  <si>
    <t>http://mediathek.fnr.de/basisdaten-bioenergie.html</t>
  </si>
  <si>
    <t>Datenquelle des dazu gehörigen Arbeitsblattes:</t>
  </si>
  <si>
    <t xml:space="preserve">Im Benzin (Beispiel): </t>
  </si>
  <si>
    <t>Im Diesel (Beispiel):</t>
  </si>
  <si>
    <t>Das Programm ermittelt die zur Produktion von Biotreibstoffen und damit gefahrenen Kilometern notwendige Ackerfläche.</t>
  </si>
  <si>
    <r>
      <rPr>
        <sz val="14"/>
        <rFont val="Calibri"/>
        <family val="2"/>
        <scheme val="minor"/>
      </rPr>
      <t>m</t>
    </r>
    <r>
      <rPr>
        <vertAlign val="superscript"/>
        <sz val="14"/>
        <rFont val="Calibri"/>
        <family val="2"/>
        <scheme val="minor"/>
      </rPr>
      <t>2</t>
    </r>
  </si>
  <si>
    <t>Ackerfläche /Liter Kraftstoff</t>
  </si>
  <si>
    <t>Ackerfläche/Liter Kraftstoff</t>
  </si>
  <si>
    <t>t/ha)</t>
  </si>
  <si>
    <t>Ausbeute</t>
  </si>
  <si>
    <t>l/ha)</t>
  </si>
  <si>
    <t>Ertrag Kraftstoff (Liter)</t>
  </si>
  <si>
    <t>Ertrag Kraftstoff (Tonnen)</t>
  </si>
  <si>
    <t>Roh-Ertrag (Tonnen)</t>
  </si>
  <si>
    <t>Ethanol (Bioethanol)</t>
  </si>
  <si>
    <t>Energiegehalt der Kraftstoffe:</t>
  </si>
  <si>
    <t>mit Bioethanol-Anteil</t>
  </si>
  <si>
    <t>mit Biodiesel-Anteil</t>
  </si>
  <si>
    <t>Was ist, wenn Benzin oder Diesel Biokraftstoffe beigemischt werden?</t>
  </si>
  <si>
    <r>
      <t xml:space="preserve">Energiegehalt </t>
    </r>
    <r>
      <rPr>
        <sz val="12"/>
        <color theme="1"/>
        <rFont val="Calibri"/>
        <family val="2"/>
        <scheme val="minor"/>
      </rPr>
      <t>(Diesel/Biodiesel-Gemisch)</t>
    </r>
  </si>
  <si>
    <r>
      <t>Energiegehalt (</t>
    </r>
    <r>
      <rPr>
        <sz val="12"/>
        <color theme="1"/>
        <rFont val="Calibri"/>
        <family val="2"/>
        <scheme val="minor"/>
      </rPr>
      <t>Benzin/Bioethanol-Gemisch)</t>
    </r>
  </si>
  <si>
    <t>ha</t>
  </si>
  <si>
    <t>Quadratmeter</t>
  </si>
  <si>
    <t>Basisdaten Bioenergie Deutschland 2013</t>
  </si>
  <si>
    <t>Deutsches Institut für Wirtschaftsforschung</t>
  </si>
  <si>
    <t>Dazu sind nur wenige Daten aus dem dazu gehörigen Arbeitsblatt, der Benzin bzw. Diesel-Verbrauch des Fahrzeugs und der Biokraftstoff-Anteil  in die gelb unterlegten Felder einzutragen. Die Ergebnisse erscheinen in rot.</t>
  </si>
  <si>
    <t>Bioethanol/Biodiesel: Vom Acker in den Tank!?</t>
  </si>
  <si>
    <t>verbraucht mein Fahrzeug:</t>
  </si>
  <si>
    <t>Bioethanol-Anteil:</t>
  </si>
  <si>
    <t>Quadrat mit der  Seitenlänge…</t>
  </si>
  <si>
    <t>Hektar (100 x 100 m = 10000 m2)</t>
  </si>
  <si>
    <t>Verbrauch pro Strecke:</t>
  </si>
  <si>
    <t>Wie viel Acker (oder Regenwald) braucht mein Auto?*</t>
  </si>
  <si>
    <r>
      <t xml:space="preserve">*) Du kannst mit diesem Programm auch ermitteln, wie viel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unsere Autos brauchen!</t>
    </r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</si>
  <si>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</si>
  <si>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Zur Herstellung von Bioethanol notwendige Flächen:</t>
  </si>
  <si>
    <t>Zur Herstellung von Biodiesel notwendige Flächen:</t>
  </si>
  <si>
    <t>Quadratkilometer</t>
  </si>
  <si>
    <r>
      <t>km</t>
    </r>
    <r>
      <rPr>
        <vertAlign val="superscript"/>
        <sz val="12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</si>
</sst>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vertAlign val="superscript"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4" fillId="0" borderId="0" xfId="0" applyFont="1"/>
    <xf numFmtId="0" fontId="0" fillId="0" borderId="0" xfId="0" applyFont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2" borderId="0" xfId="0" applyFill="1"/>
    <xf numFmtId="0" fontId="6" fillId="3" borderId="0" xfId="0" applyFont="1" applyFill="1"/>
    <xf numFmtId="0" fontId="0" fillId="3" borderId="0" xfId="0" applyFill="1"/>
    <xf numFmtId="0" fontId="0" fillId="2" borderId="0" xfId="0" applyFont="1" applyFill="1" applyAlignment="1"/>
    <xf numFmtId="0" fontId="0" fillId="2" borderId="0" xfId="0" applyFill="1" applyAlignment="1"/>
    <xf numFmtId="0" fontId="0" fillId="2" borderId="0" xfId="0" applyFont="1" applyFill="1"/>
    <xf numFmtId="0" fontId="3" fillId="2" borderId="0" xfId="0" applyFont="1" applyFill="1"/>
    <xf numFmtId="0" fontId="0" fillId="0" borderId="0" xfId="0" applyFill="1" applyAlignment="1"/>
    <xf numFmtId="0" fontId="3" fillId="0" borderId="0" xfId="0" applyFont="1" applyFill="1" applyBorder="1"/>
    <xf numFmtId="0" fontId="0" fillId="0" borderId="0" xfId="0" applyFill="1" applyBorder="1"/>
    <xf numFmtId="0" fontId="7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Alignment="1"/>
    <xf numFmtId="0" fontId="0" fillId="0" borderId="0" xfId="0" applyFont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Fill="1" applyAlignment="1"/>
    <xf numFmtId="0" fontId="0" fillId="0" borderId="0" xfId="0" applyFont="1" applyFill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/>
    <xf numFmtId="1" fontId="4" fillId="0" borderId="0" xfId="0" applyNumberFormat="1" applyFont="1"/>
    <xf numFmtId="0" fontId="0" fillId="0" borderId="0" xfId="0" applyFill="1" applyBorder="1" applyAlignment="1"/>
    <xf numFmtId="0" fontId="5" fillId="0" borderId="0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ill="1" applyBorder="1" applyAlignment="1"/>
    <xf numFmtId="0" fontId="7" fillId="0" borderId="0" xfId="0" applyFont="1" applyAlignment="1"/>
    <xf numFmtId="0" fontId="5" fillId="0" borderId="0" xfId="0" applyFont="1" applyFill="1" applyBorder="1" applyAlignment="1"/>
    <xf numFmtId="0" fontId="0" fillId="0" borderId="0" xfId="0" applyFill="1" applyAlignment="1"/>
    <xf numFmtId="0" fontId="4" fillId="0" borderId="0" xfId="0" applyFont="1" applyFill="1" applyBorder="1" applyAlignment="1"/>
    <xf numFmtId="0" fontId="4" fillId="0" borderId="0" xfId="0" applyFont="1" applyAlignment="1"/>
    <xf numFmtId="0" fontId="0" fillId="0" borderId="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4" fillId="0" borderId="0" xfId="0" applyFont="1"/>
    <xf numFmtId="0" fontId="1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9" fillId="0" borderId="0" xfId="0" applyFont="1"/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 applyProtection="1">
      <alignment horizontal="center"/>
      <protection locked="0"/>
    </xf>
    <xf numFmtId="0" fontId="17" fillId="0" borderId="0" xfId="0" applyFont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9" fillId="2" borderId="0" xfId="0" applyFont="1" applyFill="1"/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Protection="1">
      <protection locked="0"/>
    </xf>
    <xf numFmtId="0" fontId="4" fillId="3" borderId="0" xfId="0" applyFont="1" applyFill="1" applyAlignment="1"/>
    <xf numFmtId="1" fontId="18" fillId="0" borderId="0" xfId="0" applyNumberFormat="1" applyFont="1"/>
    <xf numFmtId="164" fontId="18" fillId="0" borderId="0" xfId="0" applyNumberFormat="1" applyFont="1"/>
    <xf numFmtId="0" fontId="11" fillId="0" borderId="0" xfId="0" applyFont="1"/>
    <xf numFmtId="164" fontId="18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/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/>
    <xf numFmtId="0" fontId="20" fillId="0" borderId="0" xfId="1" applyAlignment="1"/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Fill="1" applyBorder="1" applyAlignment="1"/>
    <xf numFmtId="2" fontId="18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/>
    <xf numFmtId="0" fontId="7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4" borderId="0" xfId="0" applyFont="1" applyFill="1" applyBorder="1" applyAlignment="1" applyProtection="1">
      <alignment horizontal="right"/>
      <protection locked="0"/>
    </xf>
    <xf numFmtId="2" fontId="4" fillId="4" borderId="0" xfId="0" applyNumberFormat="1" applyFont="1" applyFill="1" applyBorder="1" applyAlignment="1" applyProtection="1">
      <alignment horizontal="right"/>
      <protection locked="0"/>
    </xf>
    <xf numFmtId="0" fontId="4" fillId="4" borderId="0" xfId="0" applyFont="1" applyFill="1" applyAlignment="1" applyProtection="1">
      <alignment horizontal="right"/>
      <protection locked="0"/>
    </xf>
    <xf numFmtId="2" fontId="4" fillId="4" borderId="0" xfId="0" applyNumberFormat="1" applyFont="1" applyFill="1" applyAlignment="1" applyProtection="1">
      <alignment horizontal="right"/>
      <protection locked="0"/>
    </xf>
    <xf numFmtId="0" fontId="4" fillId="4" borderId="0" xfId="0" applyFont="1" applyFill="1" applyProtection="1">
      <protection locked="0"/>
    </xf>
    <xf numFmtId="2" fontId="24" fillId="0" borderId="0" xfId="0" applyNumberFormat="1" applyFont="1"/>
    <xf numFmtId="164" fontId="24" fillId="0" borderId="0" xfId="0" applyNumberFormat="1" applyFont="1"/>
    <xf numFmtId="0" fontId="0" fillId="2" borderId="0" xfId="0" applyFill="1" applyBorder="1" applyAlignment="1"/>
    <xf numFmtId="0" fontId="12" fillId="2" borderId="0" xfId="0" applyFont="1" applyFill="1" applyBorder="1" applyAlignment="1"/>
    <xf numFmtId="0" fontId="11" fillId="2" borderId="0" xfId="0" applyFont="1" applyFill="1" applyAlignment="1"/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9" fillId="4" borderId="0" xfId="0" applyFont="1" applyFill="1" applyProtection="1">
      <protection locked="0"/>
    </xf>
    <xf numFmtId="0" fontId="8" fillId="0" borderId="0" xfId="0" applyFont="1" applyFill="1" applyAlignment="1">
      <alignment horizontal="left"/>
    </xf>
    <xf numFmtId="2" fontId="24" fillId="0" borderId="0" xfId="0" applyNumberFormat="1" applyFont="1" applyFill="1" applyBorder="1" applyAlignment="1">
      <alignment horizontal="right"/>
    </xf>
    <xf numFmtId="0" fontId="7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/>
    <xf numFmtId="0" fontId="21" fillId="0" borderId="0" xfId="0" applyFont="1" applyAlignment="1"/>
    <xf numFmtId="0" fontId="9" fillId="0" borderId="0" xfId="0" applyFont="1" applyAlignment="1"/>
    <xf numFmtId="1" fontId="9" fillId="0" borderId="0" xfId="0" applyNumberFormat="1" applyFont="1" applyFill="1" applyBorder="1" applyAlignment="1"/>
    <xf numFmtId="1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0" fillId="0" borderId="0" xfId="0" applyFont="1" applyAlignme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A2970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85582</xdr:rowOff>
    </xdr:from>
    <xdr:to>
      <xdr:col>4</xdr:col>
      <xdr:colOff>372382</xdr:colOff>
      <xdr:row>5</xdr:row>
      <xdr:rowOff>95249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85582"/>
          <a:ext cx="2277382" cy="962167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</xdr:row>
      <xdr:rowOff>1</xdr:rowOff>
    </xdr:from>
    <xdr:to>
      <xdr:col>8</xdr:col>
      <xdr:colOff>709264</xdr:colOff>
      <xdr:row>5</xdr:row>
      <xdr:rowOff>104775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90501"/>
          <a:ext cx="1299814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409575</xdr:colOff>
      <xdr:row>0</xdr:row>
      <xdr:rowOff>142875</xdr:rowOff>
    </xdr:from>
    <xdr:to>
      <xdr:col>23</xdr:col>
      <xdr:colOff>190085</xdr:colOff>
      <xdr:row>9</xdr:row>
      <xdr:rowOff>307486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87450" y="142875"/>
          <a:ext cx="999710" cy="1879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diathek.fnr.de/basisdaten-bioenergi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abSelected="1" workbookViewId="0">
      <selection activeCell="U34" sqref="U34"/>
    </sheetView>
  </sheetViews>
  <sheetFormatPr baseColWidth="10" defaultRowHeight="15" x14ac:dyDescent="0.25"/>
  <cols>
    <col min="1" max="1" width="5.85546875" customWidth="1"/>
    <col min="2" max="2" width="6.28515625" customWidth="1"/>
    <col min="3" max="3" width="4.42578125" customWidth="1"/>
    <col min="4" max="4" width="18.42578125" customWidth="1"/>
    <col min="5" max="5" width="6.28515625" customWidth="1"/>
    <col min="6" max="6" width="17.140625" customWidth="1"/>
    <col min="7" max="7" width="9" customWidth="1"/>
    <col min="8" max="8" width="17.28515625" customWidth="1"/>
    <col min="9" max="9" width="8.85546875" customWidth="1"/>
    <col min="10" max="10" width="18" customWidth="1"/>
    <col min="11" max="11" width="5" customWidth="1"/>
    <col min="12" max="12" width="7.140625" customWidth="1"/>
    <col min="13" max="14" width="4" customWidth="1"/>
    <col min="15" max="15" width="7" customWidth="1"/>
    <col min="16" max="16" width="7.28515625" customWidth="1"/>
    <col min="17" max="17" width="17" customWidth="1"/>
    <col min="18" max="18" width="6" customWidth="1"/>
    <col min="19" max="19" width="17.28515625" customWidth="1"/>
    <col min="20" max="20" width="6.85546875" customWidth="1"/>
    <col min="21" max="21" width="16.5703125" customWidth="1"/>
    <col min="22" max="22" width="7.7109375" customWidth="1"/>
    <col min="23" max="23" width="18.28515625" customWidth="1"/>
    <col min="24" max="24" width="6.85546875" customWidth="1"/>
    <col min="25" max="25" width="12.140625" customWidth="1"/>
    <col min="26" max="26" width="3" customWidth="1"/>
  </cols>
  <sheetData>
    <row r="1" spans="2:26" x14ac:dyDescent="0.25">
      <c r="Z1" s="11"/>
    </row>
    <row r="2" spans="2:26" x14ac:dyDescent="0.25">
      <c r="Q2" s="5" t="s">
        <v>0</v>
      </c>
      <c r="R2" s="5"/>
      <c r="Z2" s="11"/>
    </row>
    <row r="3" spans="2:26" x14ac:dyDescent="0.25">
      <c r="Q3" t="s">
        <v>68</v>
      </c>
      <c r="Z3" s="11"/>
    </row>
    <row r="4" spans="2:26" x14ac:dyDescent="0.25">
      <c r="Z4" s="11"/>
    </row>
    <row r="5" spans="2:26" x14ac:dyDescent="0.25">
      <c r="Z5" s="11"/>
    </row>
    <row r="6" spans="2:26" x14ac:dyDescent="0.25">
      <c r="Z6" s="11"/>
    </row>
    <row r="7" spans="2:26" x14ac:dyDescent="0.25">
      <c r="Z7" s="11"/>
    </row>
    <row r="8" spans="2:26" x14ac:dyDescent="0.25">
      <c r="Z8" s="11"/>
    </row>
    <row r="9" spans="2:26" x14ac:dyDescent="0.25">
      <c r="Z9" s="11"/>
    </row>
    <row r="10" spans="2:26" ht="36" x14ac:dyDescent="0.55000000000000004">
      <c r="B10" s="121" t="s">
        <v>74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"/>
    </row>
    <row r="11" spans="2:26" ht="21.75" customHeight="1" x14ac:dyDescent="0.55000000000000004"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00"/>
      <c r="O11" s="43"/>
      <c r="P11" s="43"/>
      <c r="Q11" s="43"/>
      <c r="R11" s="100"/>
      <c r="S11" s="43"/>
      <c r="T11" s="43"/>
      <c r="U11" s="43"/>
      <c r="V11" s="43"/>
      <c r="W11" s="43"/>
      <c r="X11" s="43"/>
      <c r="Y11" s="43"/>
      <c r="Z11" s="11"/>
    </row>
    <row r="12" spans="2:26" ht="15.75" x14ac:dyDescent="0.25">
      <c r="B12" s="123" t="s">
        <v>46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"/>
    </row>
    <row r="13" spans="2:26" s="5" customFormat="1" x14ac:dyDescent="0.25">
      <c r="B13" s="127" t="s">
        <v>67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"/>
    </row>
    <row r="14" spans="2:26" s="5" customFormat="1" x14ac:dyDescent="0.25"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100"/>
      <c r="O14" s="43"/>
      <c r="P14" s="43"/>
      <c r="Q14" s="43"/>
      <c r="R14" s="100"/>
      <c r="Z14" s="11"/>
    </row>
    <row r="15" spans="2:26" s="5" customFormat="1" x14ac:dyDescent="0.25">
      <c r="B15" s="44" t="s">
        <v>43</v>
      </c>
      <c r="C15" s="43"/>
      <c r="D15" s="43"/>
      <c r="E15" s="43"/>
      <c r="F15" s="43"/>
      <c r="G15" s="43"/>
      <c r="H15" s="43"/>
      <c r="I15" s="43"/>
      <c r="M15" s="43" t="s">
        <v>75</v>
      </c>
      <c r="N15" s="100"/>
      <c r="O15" s="43"/>
      <c r="P15" s="43"/>
      <c r="Q15" s="43"/>
      <c r="R15" s="100"/>
      <c r="Z15" s="11"/>
    </row>
    <row r="16" spans="2:26" s="5" customFormat="1" x14ac:dyDescent="0.25">
      <c r="B16" s="44" t="s">
        <v>65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100"/>
      <c r="O16" s="43"/>
      <c r="P16" s="43"/>
      <c r="Q16" s="43"/>
      <c r="R16" s="100"/>
      <c r="Z16" s="11"/>
    </row>
    <row r="17" spans="1:26" s="5" customFormat="1" x14ac:dyDescent="0.25">
      <c r="B17" s="92" t="s">
        <v>42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100"/>
      <c r="O17" s="43"/>
      <c r="P17" s="43"/>
      <c r="Q17" s="43"/>
      <c r="R17" s="100"/>
      <c r="Z17" s="11"/>
    </row>
    <row r="18" spans="1:26" s="5" customFormat="1" x14ac:dyDescent="0.25">
      <c r="B18" s="98" t="s">
        <v>66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100"/>
      <c r="O18" s="43"/>
      <c r="P18" s="43"/>
      <c r="Q18" s="43"/>
      <c r="R18" s="100"/>
      <c r="Z18" s="11"/>
    </row>
    <row r="19" spans="1:26" s="5" customFormat="1" x14ac:dyDescent="0.2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0"/>
      <c r="O19" s="9"/>
      <c r="P19" s="9"/>
      <c r="Q19" s="9"/>
      <c r="R19" s="100"/>
      <c r="Z19" s="11"/>
    </row>
    <row r="20" spans="1:26" s="5" customFormat="1" x14ac:dyDescent="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  <c r="T20" s="15"/>
      <c r="U20" s="15"/>
      <c r="V20" s="15"/>
      <c r="W20" s="15"/>
      <c r="X20" s="15"/>
      <c r="Y20" s="15"/>
      <c r="Z20" s="11"/>
    </row>
    <row r="21" spans="1:26" s="5" customFormat="1" ht="23.25" x14ac:dyDescent="0.3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99"/>
      <c r="O21" s="46"/>
      <c r="P21" s="46"/>
      <c r="Q21" s="43"/>
      <c r="R21" s="100"/>
      <c r="S21" s="43"/>
      <c r="T21" s="43"/>
      <c r="U21" s="43"/>
      <c r="V21" s="43"/>
      <c r="W21" s="43"/>
      <c r="X21" s="43"/>
      <c r="Y21" s="43"/>
      <c r="Z21" s="11"/>
    </row>
    <row r="22" spans="1:26" s="5" customFormat="1" x14ac:dyDescent="0.25"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100"/>
      <c r="O22" s="23"/>
      <c r="P22" s="23"/>
      <c r="Q22" s="23"/>
      <c r="R22" s="100"/>
      <c r="Z22" s="11"/>
    </row>
    <row r="23" spans="1:26" s="5" customFormat="1" ht="31.5" x14ac:dyDescent="0.5">
      <c r="B23" s="122" t="s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43"/>
      <c r="Z23" s="11"/>
    </row>
    <row r="24" spans="1:26" s="5" customFormat="1" x14ac:dyDescent="0.25"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100"/>
      <c r="O24" s="23"/>
      <c r="P24" s="23"/>
      <c r="Q24" s="23"/>
      <c r="R24" s="100"/>
      <c r="Z24" s="11"/>
    </row>
    <row r="25" spans="1:26" s="5" customFormat="1" ht="21" x14ac:dyDescent="0.35">
      <c r="B25" s="47"/>
      <c r="C25" s="48"/>
      <c r="D25" s="48"/>
      <c r="E25" s="48"/>
      <c r="F25" s="48"/>
      <c r="G25" s="48"/>
      <c r="H25" s="48"/>
      <c r="I25" s="43"/>
      <c r="J25" s="43"/>
      <c r="K25" s="43"/>
      <c r="L25" s="43"/>
      <c r="M25" s="43"/>
      <c r="N25" s="100"/>
      <c r="O25" s="43"/>
      <c r="P25" s="43"/>
      <c r="Q25" s="43"/>
      <c r="R25" s="100"/>
      <c r="S25" s="44"/>
      <c r="Z25" s="11"/>
    </row>
    <row r="26" spans="1:26" s="5" customFormat="1" ht="21" x14ac:dyDescent="0.35">
      <c r="A26" s="51"/>
      <c r="B26" s="126" t="s">
        <v>27</v>
      </c>
      <c r="C26" s="119"/>
      <c r="D26" s="119"/>
      <c r="E26" s="119"/>
      <c r="F26" s="119"/>
      <c r="G26" s="119"/>
      <c r="H26" s="119"/>
      <c r="I26" s="40"/>
      <c r="J26" s="40"/>
      <c r="K26" s="40"/>
      <c r="M26" s="109"/>
      <c r="N26" s="45"/>
      <c r="O26" s="126" t="s">
        <v>28</v>
      </c>
      <c r="P26" s="119"/>
      <c r="Q26" s="119"/>
      <c r="R26" s="119"/>
      <c r="S26" s="119"/>
      <c r="T26" s="119"/>
      <c r="U26" s="119"/>
      <c r="Z26" s="11"/>
    </row>
    <row r="27" spans="1:26" s="5" customFormat="1" ht="21" x14ac:dyDescent="0.35">
      <c r="A27" s="51"/>
      <c r="B27" s="47"/>
      <c r="C27" s="45"/>
      <c r="D27" s="45"/>
      <c r="E27" s="45"/>
      <c r="F27" s="45"/>
      <c r="G27" s="45"/>
      <c r="H27" s="45"/>
      <c r="I27" s="45"/>
      <c r="J27" s="45"/>
      <c r="K27" s="45"/>
      <c r="M27" s="109"/>
      <c r="N27" s="45"/>
      <c r="O27" s="47"/>
      <c r="Q27" s="45"/>
      <c r="R27" s="45"/>
      <c r="S27" s="51"/>
      <c r="T27" s="51"/>
      <c r="U27" s="31"/>
      <c r="Z27" s="11"/>
    </row>
    <row r="28" spans="1:26" s="5" customFormat="1" ht="26.25" x14ac:dyDescent="0.45">
      <c r="A28" s="51"/>
      <c r="B28" s="52"/>
      <c r="C28" s="53"/>
      <c r="D28" s="52"/>
      <c r="E28" s="53"/>
      <c r="F28" s="49" t="s">
        <v>22</v>
      </c>
      <c r="G28" s="76"/>
      <c r="H28" s="49"/>
      <c r="I28" s="49"/>
      <c r="J28" s="49"/>
      <c r="K28" s="40"/>
      <c r="L28" s="40"/>
      <c r="M28" s="109"/>
      <c r="N28" s="45"/>
      <c r="O28" s="40"/>
      <c r="P28" s="40"/>
      <c r="Q28" s="40"/>
      <c r="R28" s="45"/>
      <c r="S28" s="49" t="s">
        <v>22</v>
      </c>
      <c r="T28" s="21"/>
      <c r="U28" s="22"/>
      <c r="V28" s="4"/>
      <c r="W28" s="4"/>
      <c r="X28" s="4"/>
      <c r="Y28" s="4"/>
      <c r="Z28" s="11"/>
    </row>
    <row r="29" spans="1:26" s="5" customFormat="1" ht="26.25" x14ac:dyDescent="0.45">
      <c r="A29" s="51"/>
      <c r="B29" s="52"/>
      <c r="C29" s="53"/>
      <c r="D29" s="52"/>
      <c r="E29" s="53"/>
      <c r="F29" s="52"/>
      <c r="G29" s="53"/>
      <c r="H29" s="45"/>
      <c r="I29" s="45"/>
      <c r="J29" s="45"/>
      <c r="K29" s="45"/>
      <c r="L29" s="45"/>
      <c r="M29" s="109"/>
      <c r="N29" s="45"/>
      <c r="O29" s="45"/>
      <c r="P29" s="45"/>
      <c r="Q29" s="45"/>
      <c r="R29" s="45"/>
      <c r="S29" s="51"/>
      <c r="T29" s="51"/>
      <c r="U29" s="31"/>
      <c r="Z29" s="11"/>
    </row>
    <row r="30" spans="1:26" s="5" customFormat="1" ht="18.75" x14ac:dyDescent="0.3">
      <c r="A30" s="51"/>
      <c r="B30" s="4"/>
      <c r="C30" s="40"/>
      <c r="F30" s="49" t="s">
        <v>3</v>
      </c>
      <c r="H30" s="49" t="s">
        <v>2</v>
      </c>
      <c r="I30" s="40"/>
      <c r="J30" s="49" t="s">
        <v>4</v>
      </c>
      <c r="M30" s="109"/>
      <c r="N30" s="45"/>
      <c r="O30" s="40"/>
      <c r="P30" s="40"/>
      <c r="Q30" s="40"/>
      <c r="R30" s="45"/>
      <c r="S30" s="21" t="s">
        <v>5</v>
      </c>
      <c r="T30" s="51"/>
      <c r="U30" s="22" t="s">
        <v>6</v>
      </c>
      <c r="W30" s="4" t="s">
        <v>7</v>
      </c>
      <c r="Z30" s="11"/>
    </row>
    <row r="31" spans="1:26" s="5" customFormat="1" ht="21" x14ac:dyDescent="0.35">
      <c r="A31" s="51"/>
      <c r="B31" s="41"/>
      <c r="C31" s="40"/>
      <c r="D31" s="40"/>
      <c r="F31" s="40"/>
      <c r="G31" s="40"/>
      <c r="H31" s="40"/>
      <c r="I31" s="40"/>
      <c r="J31" s="40"/>
      <c r="M31" s="109"/>
      <c r="N31" s="45"/>
      <c r="O31" s="40"/>
      <c r="P31" s="40"/>
      <c r="Q31" s="40"/>
      <c r="R31" s="45"/>
      <c r="S31" s="51"/>
      <c r="T31" s="51"/>
      <c r="U31" s="31"/>
      <c r="Z31" s="11"/>
    </row>
    <row r="32" spans="1:26" s="5" customFormat="1" ht="18.75" x14ac:dyDescent="0.3">
      <c r="A32" s="51"/>
      <c r="B32" s="49" t="s">
        <v>55</v>
      </c>
      <c r="C32" s="40"/>
      <c r="D32" s="40"/>
      <c r="F32" s="102">
        <v>70</v>
      </c>
      <c r="G32" s="70" t="s">
        <v>50</v>
      </c>
      <c r="H32" s="102">
        <v>9</v>
      </c>
      <c r="I32" s="70" t="s">
        <v>50</v>
      </c>
      <c r="J32" s="102">
        <v>7.2</v>
      </c>
      <c r="K32" s="70" t="s">
        <v>50</v>
      </c>
      <c r="M32" s="109"/>
      <c r="N32" s="45"/>
      <c r="O32" s="49" t="s">
        <v>30</v>
      </c>
      <c r="Q32" s="40"/>
      <c r="R32" s="45"/>
      <c r="S32" s="102">
        <v>3.5</v>
      </c>
      <c r="T32" s="70" t="s">
        <v>50</v>
      </c>
      <c r="U32" s="104">
        <v>20</v>
      </c>
      <c r="V32" s="70" t="s">
        <v>50</v>
      </c>
      <c r="W32" s="104">
        <v>7.9</v>
      </c>
      <c r="X32" s="70" t="s">
        <v>50</v>
      </c>
      <c r="Z32" s="11"/>
    </row>
    <row r="33" spans="1:33" s="5" customFormat="1" ht="23.25" customHeight="1" x14ac:dyDescent="0.35">
      <c r="A33" s="51"/>
      <c r="B33" s="52"/>
      <c r="C33" s="40"/>
      <c r="D33" s="40"/>
      <c r="E33" s="40"/>
      <c r="F33" s="61"/>
      <c r="G33" s="61"/>
      <c r="H33" s="61"/>
      <c r="I33" s="61"/>
      <c r="J33" s="61"/>
      <c r="L33" s="40"/>
      <c r="M33" s="109"/>
      <c r="N33" s="45"/>
      <c r="O33" s="40"/>
      <c r="P33" s="40"/>
      <c r="Q33" s="40"/>
      <c r="R33" s="45"/>
      <c r="S33" s="62"/>
      <c r="T33" s="62"/>
      <c r="U33" s="63"/>
      <c r="V33" s="64"/>
      <c r="W33" s="64"/>
      <c r="Z33" s="11"/>
    </row>
    <row r="34" spans="1:33" s="5" customFormat="1" ht="18.75" x14ac:dyDescent="0.3">
      <c r="A34" s="51"/>
      <c r="B34" s="49" t="s">
        <v>54</v>
      </c>
      <c r="C34" s="40"/>
      <c r="D34" s="40"/>
      <c r="E34" s="40"/>
      <c r="F34" s="103">
        <v>5.9569999999999999</v>
      </c>
      <c r="G34" s="70" t="s">
        <v>50</v>
      </c>
      <c r="H34" s="103">
        <v>2.9550000000000001</v>
      </c>
      <c r="I34" s="70" t="s">
        <v>50</v>
      </c>
      <c r="J34" s="102">
        <v>2.1800000000000002</v>
      </c>
      <c r="K34" s="4" t="s">
        <v>50</v>
      </c>
      <c r="L34" s="40"/>
      <c r="M34" s="109"/>
      <c r="N34" s="45"/>
      <c r="O34" s="49" t="s">
        <v>31</v>
      </c>
      <c r="P34" s="40"/>
      <c r="Q34" s="40"/>
      <c r="R34" s="45"/>
      <c r="S34" s="103">
        <v>1.399</v>
      </c>
      <c r="T34" s="70" t="s">
        <v>50</v>
      </c>
      <c r="U34" s="105">
        <v>3.9950000000000001</v>
      </c>
      <c r="V34" s="35" t="s">
        <v>50</v>
      </c>
      <c r="W34" s="105">
        <v>0.56299999999999994</v>
      </c>
      <c r="X34" s="35" t="s">
        <v>50</v>
      </c>
      <c r="Z34" s="11"/>
    </row>
    <row r="35" spans="1:33" s="5" customFormat="1" x14ac:dyDescent="0.25">
      <c r="A35" s="51"/>
      <c r="B35" s="51"/>
      <c r="C35" s="51"/>
      <c r="D35" s="51"/>
      <c r="E35" s="51"/>
      <c r="F35" s="62"/>
      <c r="G35" s="62"/>
      <c r="H35" s="61"/>
      <c r="I35" s="61"/>
      <c r="J35" s="61"/>
      <c r="L35" s="40"/>
      <c r="M35" s="109"/>
      <c r="N35" s="45"/>
      <c r="O35" s="40"/>
      <c r="P35" s="40"/>
      <c r="Q35" s="40"/>
      <c r="R35" s="45"/>
      <c r="S35" s="62"/>
      <c r="T35" s="62"/>
      <c r="U35" s="63"/>
      <c r="V35" s="64"/>
      <c r="W35" s="64"/>
      <c r="Z35" s="11"/>
    </row>
    <row r="36" spans="1:33" s="5" customFormat="1" ht="19.5" x14ac:dyDescent="0.35">
      <c r="A36" s="54"/>
      <c r="B36" s="21" t="s">
        <v>51</v>
      </c>
      <c r="C36" s="55"/>
      <c r="D36" s="56"/>
      <c r="E36" s="55"/>
      <c r="F36" s="86">
        <f>F34/F32*100</f>
        <v>8.51</v>
      </c>
      <c r="G36" s="93" t="s">
        <v>14</v>
      </c>
      <c r="H36" s="86">
        <f>H34/H32*100</f>
        <v>32.833333333333336</v>
      </c>
      <c r="I36" s="93" t="s">
        <v>14</v>
      </c>
      <c r="J36" s="86">
        <f>J34/J32*100</f>
        <v>30.277777777777782</v>
      </c>
      <c r="K36" s="95" t="s">
        <v>14</v>
      </c>
      <c r="L36" s="57"/>
      <c r="M36" s="110"/>
      <c r="N36" s="58"/>
      <c r="O36" s="70" t="s">
        <v>51</v>
      </c>
      <c r="P36" s="58"/>
      <c r="Q36" s="58"/>
      <c r="R36" s="58"/>
      <c r="S36" s="86">
        <f>S34/S32*100</f>
        <v>39.971428571428575</v>
      </c>
      <c r="T36" s="93" t="s">
        <v>14</v>
      </c>
      <c r="U36" s="86">
        <f>U34/U32*100</f>
        <v>19.975000000000001</v>
      </c>
      <c r="V36" s="94" t="s">
        <v>14</v>
      </c>
      <c r="W36" s="86">
        <f>W34/W32*100</f>
        <v>7.1265822784810116</v>
      </c>
      <c r="X36" s="59" t="s">
        <v>14</v>
      </c>
      <c r="Y36" s="59"/>
      <c r="Z36" s="11"/>
    </row>
    <row r="37" spans="1:33" ht="36" x14ac:dyDescent="0.55000000000000004">
      <c r="A37" s="19"/>
      <c r="B37" s="71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109"/>
      <c r="N37" s="45"/>
      <c r="O37" s="45"/>
      <c r="P37" s="45"/>
      <c r="Q37" s="45"/>
      <c r="R37" s="45"/>
      <c r="S37" s="45"/>
      <c r="T37" s="45"/>
      <c r="U37" s="48"/>
      <c r="V37" s="43"/>
      <c r="W37" s="43"/>
      <c r="Z37" s="11"/>
    </row>
    <row r="38" spans="1:33" ht="18.75" x14ac:dyDescent="0.3">
      <c r="B38" s="49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111"/>
      <c r="N38" s="72"/>
      <c r="O38" s="50"/>
      <c r="P38" s="73"/>
      <c r="Q38" s="50"/>
      <c r="R38" s="101"/>
      <c r="S38" s="73"/>
      <c r="T38" s="43"/>
      <c r="U38" s="43"/>
      <c r="V38" s="43"/>
      <c r="W38" s="43"/>
      <c r="Z38" s="11"/>
    </row>
    <row r="39" spans="1:33" ht="18.75" x14ac:dyDescent="0.3">
      <c r="B39" s="4" t="s">
        <v>53</v>
      </c>
      <c r="C39" s="25"/>
      <c r="D39" s="25"/>
      <c r="E39" s="25"/>
      <c r="F39" s="102">
        <v>7540</v>
      </c>
      <c r="G39" s="70" t="s">
        <v>52</v>
      </c>
      <c r="H39" s="102">
        <v>3740</v>
      </c>
      <c r="I39" s="70" t="s">
        <v>52</v>
      </c>
      <c r="J39" s="102">
        <v>2760</v>
      </c>
      <c r="K39" s="70" t="s">
        <v>52</v>
      </c>
      <c r="L39" s="25"/>
      <c r="M39" s="10"/>
      <c r="N39" s="1"/>
      <c r="O39" s="4" t="s">
        <v>32</v>
      </c>
      <c r="S39" s="104">
        <v>1590</v>
      </c>
      <c r="T39" s="70" t="s">
        <v>52</v>
      </c>
      <c r="U39" s="104">
        <v>4540</v>
      </c>
      <c r="V39" s="70" t="s">
        <v>52</v>
      </c>
      <c r="W39" s="104">
        <v>640</v>
      </c>
      <c r="X39" s="70" t="s">
        <v>52</v>
      </c>
      <c r="Z39" s="11"/>
    </row>
    <row r="40" spans="1:33" ht="30.75" customHeight="1" x14ac:dyDescent="0.3">
      <c r="B40" s="21"/>
      <c r="C40" s="21"/>
      <c r="D40" s="26"/>
      <c r="E40" s="21"/>
      <c r="F40" s="66"/>
      <c r="G40" s="66"/>
      <c r="H40" s="66"/>
      <c r="I40" s="66"/>
      <c r="J40" s="66"/>
      <c r="L40" s="26"/>
      <c r="M40" s="10"/>
      <c r="N40" s="1"/>
      <c r="O40" s="21"/>
      <c r="P40" s="21"/>
      <c r="Q40" s="29"/>
      <c r="R40" s="29"/>
      <c r="S40" s="32"/>
      <c r="T40" s="32"/>
      <c r="U40" s="65"/>
      <c r="V40" s="65"/>
      <c r="W40" s="32"/>
      <c r="X40" s="4"/>
      <c r="Y40" s="4"/>
      <c r="Z40" s="12"/>
    </row>
    <row r="41" spans="1:33" ht="27" customHeight="1" x14ac:dyDescent="0.45">
      <c r="B41" s="21" t="s">
        <v>49</v>
      </c>
      <c r="C41" s="6"/>
      <c r="D41" s="60"/>
      <c r="E41" s="6"/>
      <c r="F41" s="87">
        <f>10^4/F39</f>
        <v>1.3262599469496021</v>
      </c>
      <c r="G41" s="93" t="s">
        <v>47</v>
      </c>
      <c r="H41" s="87">
        <f>10^4/H39</f>
        <v>2.6737967914438503</v>
      </c>
      <c r="I41" s="93" t="s">
        <v>47</v>
      </c>
      <c r="J41" s="87">
        <f>10^4/J39</f>
        <v>3.6231884057971016</v>
      </c>
      <c r="K41" s="93" t="s">
        <v>47</v>
      </c>
      <c r="L41" s="88"/>
      <c r="M41" s="112"/>
      <c r="N41" s="89"/>
      <c r="O41" s="21" t="s">
        <v>48</v>
      </c>
      <c r="P41" s="89"/>
      <c r="Q41" s="89"/>
      <c r="R41" s="89"/>
      <c r="S41" s="87">
        <f>10^4/S39</f>
        <v>6.2893081761006293</v>
      </c>
      <c r="T41" s="93" t="s">
        <v>47</v>
      </c>
      <c r="U41" s="87">
        <f>10^4/U39</f>
        <v>2.2026431718061672</v>
      </c>
      <c r="V41" s="93" t="s">
        <v>47</v>
      </c>
      <c r="W41" s="87">
        <f>10^4/W39</f>
        <v>15.625</v>
      </c>
      <c r="X41" s="93" t="s">
        <v>47</v>
      </c>
      <c r="Y41" s="31"/>
      <c r="Z41" s="11"/>
      <c r="AG41">
        <v>1</v>
      </c>
    </row>
    <row r="42" spans="1:33" ht="30.75" customHeight="1" x14ac:dyDescent="0.3">
      <c r="B42" s="21" t="s">
        <v>41</v>
      </c>
      <c r="C42" s="19"/>
      <c r="D42" s="21"/>
      <c r="E42" s="21"/>
      <c r="F42" s="87">
        <f>(F41^(1/2))</f>
        <v>1.1516335992621969</v>
      </c>
      <c r="G42" s="93" t="s">
        <v>36</v>
      </c>
      <c r="H42" s="87">
        <f>(H41^(1/2))</f>
        <v>1.6351748504193215</v>
      </c>
      <c r="I42" s="93" t="s">
        <v>36</v>
      </c>
      <c r="J42" s="87">
        <f>(J41^(1/2))</f>
        <v>1.9034674690672024</v>
      </c>
      <c r="K42" s="93" t="s">
        <v>36</v>
      </c>
      <c r="L42" s="90"/>
      <c r="M42" s="113"/>
      <c r="N42" s="90"/>
      <c r="O42" s="21" t="s">
        <v>41</v>
      </c>
      <c r="P42" s="90"/>
      <c r="Q42" s="90"/>
      <c r="R42" s="90"/>
      <c r="S42" s="87">
        <f>(S41^(1/2))</f>
        <v>2.5078493128775956</v>
      </c>
      <c r="T42" s="93" t="s">
        <v>36</v>
      </c>
      <c r="U42" s="87">
        <f>(U41^(1/2))</f>
        <v>1.484130442988812</v>
      </c>
      <c r="V42" s="93" t="s">
        <v>36</v>
      </c>
      <c r="W42" s="87">
        <f>(W41^(1/2))</f>
        <v>3.9528470752104741</v>
      </c>
      <c r="X42" s="93" t="s">
        <v>36</v>
      </c>
      <c r="Y42" s="31"/>
      <c r="Z42" s="11"/>
    </row>
    <row r="43" spans="1:33" ht="27" customHeight="1" x14ac:dyDescent="0.45">
      <c r="B43" s="21"/>
      <c r="C43" s="6"/>
      <c r="D43" s="7"/>
      <c r="E43" s="6"/>
      <c r="F43" s="7"/>
      <c r="G43" s="6"/>
      <c r="H43" s="7"/>
      <c r="I43" s="19"/>
      <c r="J43" s="19"/>
      <c r="K43" s="19"/>
      <c r="L43" s="19"/>
      <c r="M43" s="10"/>
      <c r="N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1"/>
    </row>
    <row r="44" spans="1:33" ht="25.5" customHeight="1" x14ac:dyDescent="0.55000000000000004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P44" s="1"/>
      <c r="Q44" s="1"/>
      <c r="R44" s="1"/>
      <c r="S44" s="1"/>
      <c r="T44" s="1"/>
      <c r="U44" s="1"/>
      <c r="V44" s="1"/>
      <c r="W44" s="1"/>
      <c r="X44" s="1"/>
      <c r="Y44" s="1"/>
      <c r="Z44" s="11"/>
    </row>
    <row r="45" spans="1:33" ht="17.25" customHeight="1" x14ac:dyDescent="0.55000000000000004">
      <c r="B45" s="16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1"/>
    </row>
    <row r="46" spans="1:33" ht="21" customHeight="1" x14ac:dyDescent="0.35">
      <c r="A46" s="1"/>
      <c r="B46" s="20"/>
      <c r="I46" s="1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1"/>
    </row>
    <row r="47" spans="1:33" ht="21" customHeight="1" x14ac:dyDescent="0.35">
      <c r="A47" s="1"/>
      <c r="B47" s="20" t="s">
        <v>57</v>
      </c>
      <c r="I47" s="4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1"/>
    </row>
    <row r="48" spans="1:33" ht="21" customHeight="1" x14ac:dyDescent="0.35">
      <c r="A48" s="1"/>
      <c r="B48" s="20"/>
      <c r="I48" s="4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1"/>
    </row>
    <row r="49" spans="1:27" ht="21" customHeight="1" x14ac:dyDescent="0.3">
      <c r="A49" s="1"/>
      <c r="B49" s="4" t="s">
        <v>8</v>
      </c>
      <c r="F49" s="106">
        <v>32.479999999999997</v>
      </c>
      <c r="G49" s="4" t="s">
        <v>10</v>
      </c>
      <c r="I49" s="30"/>
      <c r="J49" s="1"/>
      <c r="K49" s="1"/>
      <c r="L49" s="1"/>
      <c r="M49" s="10"/>
      <c r="N49" s="1"/>
      <c r="O49" s="4" t="s">
        <v>9</v>
      </c>
      <c r="S49" s="106">
        <v>35.869999999999997</v>
      </c>
      <c r="T49" s="4" t="s">
        <v>10</v>
      </c>
      <c r="W49" s="1"/>
      <c r="X49" s="1"/>
      <c r="Y49" s="1"/>
      <c r="Z49" s="11"/>
    </row>
    <row r="50" spans="1:27" ht="22.5" customHeight="1" x14ac:dyDescent="0.25">
      <c r="A50" s="1"/>
      <c r="B50" s="67"/>
      <c r="G50" s="1"/>
      <c r="I50" s="48"/>
      <c r="J50" s="1"/>
      <c r="K50" s="1"/>
      <c r="L50" s="1"/>
      <c r="M50" s="10"/>
      <c r="N50" s="1"/>
      <c r="O50" s="67"/>
      <c r="U50" s="1"/>
      <c r="W50" s="1"/>
      <c r="X50" s="1"/>
      <c r="Y50" s="1"/>
      <c r="Z50" s="11"/>
    </row>
    <row r="51" spans="1:27" ht="27" customHeight="1" x14ac:dyDescent="0.3">
      <c r="B51" s="4" t="s">
        <v>56</v>
      </c>
      <c r="C51" s="36"/>
      <c r="D51" s="69"/>
      <c r="E51" s="68"/>
      <c r="F51" s="106">
        <v>21.06</v>
      </c>
      <c r="G51" s="36" t="s">
        <v>10</v>
      </c>
      <c r="I51" s="5"/>
      <c r="M51" s="10"/>
      <c r="O51" s="4" t="s">
        <v>1</v>
      </c>
      <c r="P51" s="68"/>
      <c r="Q51" s="69"/>
      <c r="R51" s="69"/>
      <c r="S51" s="106">
        <v>32.65</v>
      </c>
      <c r="T51" s="36" t="s">
        <v>10</v>
      </c>
      <c r="Z51" s="11"/>
    </row>
    <row r="52" spans="1:27" ht="27" customHeight="1" x14ac:dyDescent="0.25">
      <c r="B52" s="67"/>
      <c r="C52" s="68"/>
      <c r="D52" s="69"/>
      <c r="E52" s="68"/>
      <c r="F52" s="69"/>
      <c r="G52" s="31"/>
      <c r="H52" s="68"/>
      <c r="I52" s="5"/>
      <c r="M52" s="10"/>
      <c r="O52" s="67"/>
      <c r="P52" s="68"/>
      <c r="Q52" s="69"/>
      <c r="R52" s="69"/>
      <c r="S52" s="68"/>
      <c r="T52" s="69"/>
      <c r="U52" s="31"/>
      <c r="V52" s="68"/>
      <c r="Z52" s="11"/>
    </row>
    <row r="53" spans="1:27" ht="27" customHeight="1" x14ac:dyDescent="0.45">
      <c r="B53" s="4" t="s">
        <v>11</v>
      </c>
      <c r="C53" s="36"/>
      <c r="D53" s="28"/>
      <c r="E53" s="27"/>
      <c r="F53" s="97">
        <f>F51/F49</f>
        <v>0.64839901477832518</v>
      </c>
      <c r="H53" s="28"/>
      <c r="M53" s="10"/>
      <c r="O53" s="4" t="s">
        <v>13</v>
      </c>
      <c r="P53" s="27"/>
      <c r="Q53" s="28"/>
      <c r="R53" s="28"/>
      <c r="S53" s="97">
        <f>S51/S49</f>
        <v>0.9102313911346529</v>
      </c>
      <c r="T53" s="28"/>
      <c r="V53" s="28"/>
      <c r="Z53" s="11"/>
    </row>
    <row r="54" spans="1:27" ht="27" customHeight="1" x14ac:dyDescent="0.45">
      <c r="B54" s="67"/>
      <c r="C54" s="27"/>
      <c r="D54" s="28"/>
      <c r="E54" s="27"/>
      <c r="F54" s="28"/>
      <c r="G54" s="68"/>
      <c r="H54" s="28"/>
      <c r="O54" s="67"/>
      <c r="P54" s="27"/>
      <c r="Q54" s="28"/>
      <c r="R54" s="28"/>
      <c r="S54" s="27"/>
      <c r="T54" s="28"/>
      <c r="U54" s="68"/>
      <c r="V54" s="28"/>
      <c r="Z54" s="11"/>
    </row>
    <row r="55" spans="1:27" ht="19.5" customHeight="1" x14ac:dyDescent="0.45">
      <c r="B55" s="78"/>
      <c r="C55" s="79"/>
      <c r="D55" s="80"/>
      <c r="E55" s="79"/>
      <c r="F55" s="80"/>
      <c r="G55" s="81"/>
      <c r="H55" s="80"/>
      <c r="I55" s="10"/>
      <c r="J55" s="10"/>
      <c r="K55" s="10"/>
      <c r="L55" s="10"/>
      <c r="M55" s="10"/>
      <c r="N55" s="10"/>
      <c r="O55" s="78"/>
      <c r="P55" s="79"/>
      <c r="Q55" s="80"/>
      <c r="R55" s="80"/>
      <c r="S55" s="79"/>
      <c r="T55" s="80"/>
      <c r="U55" s="81"/>
      <c r="V55" s="80"/>
      <c r="W55" s="10"/>
      <c r="X55" s="10"/>
      <c r="Y55" s="10"/>
      <c r="Z55" s="11"/>
    </row>
    <row r="56" spans="1:27" ht="27" customHeight="1" x14ac:dyDescent="0.35">
      <c r="B56" s="118" t="s">
        <v>39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43"/>
      <c r="Z56" s="11"/>
    </row>
    <row r="57" spans="1:27" ht="15.75" customHeight="1" x14ac:dyDescent="0.35">
      <c r="B57" s="46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100"/>
      <c r="O57" s="43"/>
      <c r="P57" s="43"/>
      <c r="Q57" s="43"/>
      <c r="R57" s="100"/>
      <c r="S57" s="43"/>
      <c r="T57" s="43"/>
      <c r="U57" s="43"/>
      <c r="V57" s="43"/>
      <c r="W57" s="43"/>
      <c r="X57" s="43"/>
      <c r="Y57" s="43"/>
      <c r="Z57" s="11"/>
    </row>
    <row r="58" spans="1:27" ht="27" customHeight="1" x14ac:dyDescent="0.35">
      <c r="B58" s="47" t="s">
        <v>8</v>
      </c>
      <c r="C58" s="45"/>
      <c r="D58" s="45"/>
      <c r="F58" s="104">
        <v>7.9</v>
      </c>
      <c r="G58" s="49" t="s">
        <v>23</v>
      </c>
      <c r="I58" s="45"/>
      <c r="J58" s="45"/>
      <c r="K58" s="45"/>
      <c r="L58" s="5"/>
      <c r="M58" s="109"/>
      <c r="N58" s="45"/>
      <c r="O58" s="47" t="s">
        <v>9</v>
      </c>
      <c r="P58" s="5"/>
      <c r="S58" s="104">
        <v>6.74</v>
      </c>
      <c r="T58" s="49" t="s">
        <v>23</v>
      </c>
      <c r="W58" s="5"/>
      <c r="X58" s="5"/>
      <c r="Y58" s="5"/>
      <c r="Z58" s="11"/>
    </row>
    <row r="59" spans="1:27" ht="19.5" customHeight="1" x14ac:dyDescent="0.35">
      <c r="B59" s="47"/>
      <c r="C59" s="45"/>
      <c r="D59" s="45"/>
      <c r="F59" s="45"/>
      <c r="G59" s="77"/>
      <c r="H59" s="45"/>
      <c r="I59" s="45"/>
      <c r="J59" s="45"/>
      <c r="K59" s="45"/>
      <c r="L59" s="5"/>
      <c r="M59" s="45"/>
      <c r="N59" s="45"/>
      <c r="O59" s="47"/>
      <c r="P59" s="5"/>
      <c r="S59" s="51"/>
      <c r="T59" s="51"/>
      <c r="U59" s="77"/>
      <c r="V59" s="5"/>
      <c r="W59" s="5"/>
      <c r="X59" s="5"/>
      <c r="Y59" s="5"/>
      <c r="Z59" s="11"/>
    </row>
    <row r="60" spans="1:27" ht="24" customHeight="1" x14ac:dyDescent="0.45">
      <c r="B60" s="96" t="s">
        <v>60</v>
      </c>
      <c r="C60" s="45"/>
      <c r="D60" s="45"/>
      <c r="F60" s="45"/>
      <c r="G60" s="77"/>
      <c r="H60" s="45"/>
      <c r="I60" s="45"/>
      <c r="J60" s="45"/>
      <c r="K60" s="45"/>
      <c r="L60" s="5"/>
      <c r="M60" s="45"/>
      <c r="N60" s="45"/>
      <c r="O60" s="47"/>
      <c r="P60" s="5"/>
      <c r="S60" s="51"/>
      <c r="T60" s="51"/>
      <c r="U60" s="77"/>
      <c r="V60" s="5"/>
      <c r="W60" s="5"/>
      <c r="X60" s="5"/>
      <c r="Y60" s="5"/>
      <c r="Z60" s="11"/>
    </row>
    <row r="61" spans="1:27" ht="16.5" customHeight="1" x14ac:dyDescent="0.35">
      <c r="B61" s="47"/>
      <c r="C61" s="45"/>
      <c r="D61" s="45"/>
      <c r="F61" s="45"/>
      <c r="G61" s="77"/>
      <c r="H61" s="45"/>
      <c r="I61" s="45"/>
      <c r="J61" s="45"/>
      <c r="K61" s="45"/>
      <c r="L61" s="5"/>
      <c r="M61" s="45"/>
      <c r="N61" s="45"/>
      <c r="O61" s="47"/>
      <c r="P61" s="5"/>
      <c r="S61" s="51"/>
      <c r="T61" s="51"/>
      <c r="U61" s="77"/>
      <c r="V61" s="5"/>
      <c r="W61" s="5"/>
      <c r="X61" s="5"/>
      <c r="Y61" s="5"/>
      <c r="Z61" s="11"/>
    </row>
    <row r="62" spans="1:27" ht="27" customHeight="1" x14ac:dyDescent="0.45">
      <c r="B62" s="20" t="s">
        <v>33</v>
      </c>
      <c r="C62" s="43"/>
      <c r="D62" s="43"/>
      <c r="E62" s="43"/>
      <c r="F62" s="43"/>
      <c r="G62" s="43"/>
      <c r="H62" s="43"/>
      <c r="I62" s="43"/>
      <c r="J62" s="33"/>
      <c r="K62" s="34"/>
      <c r="M62" s="116"/>
      <c r="N62" s="34"/>
      <c r="P62" s="33"/>
      <c r="Q62" s="34"/>
      <c r="R62" s="34"/>
      <c r="Z62" s="11"/>
    </row>
    <row r="63" spans="1:27" ht="27" customHeight="1" x14ac:dyDescent="0.45">
      <c r="B63" s="4" t="s">
        <v>44</v>
      </c>
      <c r="C63" s="27"/>
      <c r="D63" s="28"/>
      <c r="E63" s="27"/>
      <c r="F63" s="28"/>
      <c r="G63" s="27"/>
      <c r="H63" s="28"/>
      <c r="J63" s="33"/>
      <c r="K63" s="34"/>
      <c r="M63" s="114"/>
      <c r="N63" s="34"/>
      <c r="O63" s="4" t="s">
        <v>45</v>
      </c>
      <c r="P63" s="33"/>
      <c r="Q63" s="34"/>
      <c r="R63" s="34"/>
      <c r="Z63" s="11"/>
    </row>
    <row r="64" spans="1:27" ht="27" customHeight="1" x14ac:dyDescent="0.3">
      <c r="B64" s="124" t="s">
        <v>19</v>
      </c>
      <c r="C64" s="123"/>
      <c r="D64" s="123"/>
      <c r="E64" s="123"/>
      <c r="F64" s="123"/>
      <c r="G64" s="123"/>
      <c r="H64" s="123"/>
      <c r="I64" s="123"/>
      <c r="J64" s="123"/>
      <c r="K64" s="123"/>
      <c r="L64" s="26"/>
      <c r="M64" s="10"/>
      <c r="O64" s="125" t="s">
        <v>20</v>
      </c>
      <c r="P64" s="123"/>
      <c r="Q64" s="123"/>
      <c r="R64" s="123"/>
      <c r="S64" s="123"/>
      <c r="T64" s="123"/>
      <c r="U64" s="123"/>
      <c r="V64" s="123"/>
      <c r="W64" s="26"/>
      <c r="Z64" s="11"/>
      <c r="AA64" t="s">
        <v>40</v>
      </c>
    </row>
    <row r="65" spans="2:27" ht="19.5" customHeight="1" x14ac:dyDescent="0.45">
      <c r="B65" s="20"/>
      <c r="C65" s="27"/>
      <c r="D65" s="28"/>
      <c r="E65" s="27"/>
      <c r="F65" s="28"/>
      <c r="G65" s="27"/>
      <c r="H65" s="28"/>
      <c r="M65" s="10"/>
      <c r="Z65" s="11"/>
    </row>
    <row r="66" spans="2:27" ht="27" customHeight="1" x14ac:dyDescent="0.45">
      <c r="B66" s="20"/>
      <c r="C66" s="27"/>
      <c r="D66" s="28"/>
      <c r="E66" s="27"/>
      <c r="F66" s="106">
        <v>85</v>
      </c>
      <c r="G66" s="37" t="s">
        <v>14</v>
      </c>
      <c r="I66" s="4"/>
      <c r="J66" s="5"/>
      <c r="K66" s="5"/>
      <c r="L66" s="5"/>
      <c r="M66" s="15"/>
      <c r="N66" s="5"/>
      <c r="O66" s="39"/>
      <c r="P66" s="4"/>
      <c r="S66" s="106">
        <v>7</v>
      </c>
      <c r="T66" s="50" t="s">
        <v>14</v>
      </c>
      <c r="W66" s="43"/>
      <c r="X66" s="43"/>
      <c r="Y66" s="43"/>
      <c r="Z66" s="11"/>
    </row>
    <row r="67" spans="2:27" ht="27" customHeight="1" x14ac:dyDescent="0.45">
      <c r="B67" s="20"/>
      <c r="C67" s="27"/>
      <c r="D67" s="28"/>
      <c r="E67" s="27"/>
      <c r="F67" s="36"/>
      <c r="G67" s="4"/>
      <c r="H67" s="37"/>
      <c r="I67" s="4"/>
      <c r="J67" s="5"/>
      <c r="K67" s="5"/>
      <c r="L67" s="5"/>
      <c r="M67" s="15"/>
      <c r="N67" s="5"/>
      <c r="O67" s="39"/>
      <c r="P67" s="4"/>
      <c r="Q67" s="4"/>
      <c r="R67" s="4"/>
      <c r="S67" s="50"/>
      <c r="T67" s="43"/>
      <c r="U67" s="43"/>
      <c r="V67" s="43"/>
      <c r="W67" s="43"/>
      <c r="X67" s="43"/>
      <c r="Y67" s="43"/>
      <c r="Z67" s="11"/>
    </row>
    <row r="68" spans="2:27" ht="27" customHeight="1" x14ac:dyDescent="0.3">
      <c r="B68" s="120" t="s">
        <v>62</v>
      </c>
      <c r="C68" s="120"/>
      <c r="D68" s="120"/>
      <c r="E68" s="120"/>
      <c r="F68" s="120"/>
      <c r="G68" s="91">
        <f>F49*(1-F66/100)+F51*F66/100</f>
        <v>22.773</v>
      </c>
      <c r="H68" s="74" t="s">
        <v>15</v>
      </c>
      <c r="I68" s="4"/>
      <c r="J68" s="5"/>
      <c r="K68" s="5"/>
      <c r="L68" s="5"/>
      <c r="M68" s="15"/>
      <c r="N68" s="5"/>
      <c r="O68" s="120" t="s">
        <v>61</v>
      </c>
      <c r="P68" s="120"/>
      <c r="Q68" s="120"/>
      <c r="R68" s="120"/>
      <c r="S68" s="120"/>
      <c r="T68" s="120"/>
      <c r="U68" s="91">
        <f>S49*(1-S66/100)+S51*S66/100</f>
        <v>35.644599999999997</v>
      </c>
      <c r="V68" s="50" t="s">
        <v>10</v>
      </c>
      <c r="W68" s="43"/>
      <c r="X68" s="43"/>
      <c r="Y68" s="43"/>
      <c r="Z68" s="11"/>
    </row>
    <row r="69" spans="2:27" ht="13.5" customHeight="1" x14ac:dyDescent="0.45">
      <c r="C69" s="2"/>
      <c r="D69" s="3"/>
      <c r="E69" s="2"/>
      <c r="F69" s="3"/>
      <c r="G69" s="2"/>
      <c r="H69" s="38"/>
      <c r="I69" s="5"/>
      <c r="J69" s="5"/>
      <c r="K69" s="5"/>
      <c r="L69" s="5"/>
      <c r="M69" s="1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2:27" ht="18.75" x14ac:dyDescent="0.3">
      <c r="B70" s="4" t="s">
        <v>24</v>
      </c>
      <c r="F70" s="75" t="s">
        <v>21</v>
      </c>
      <c r="G70" s="85">
        <v>100</v>
      </c>
      <c r="H70" t="s">
        <v>25</v>
      </c>
      <c r="I70" t="s">
        <v>58</v>
      </c>
      <c r="K70">
        <v>0</v>
      </c>
      <c r="L70" t="s">
        <v>14</v>
      </c>
      <c r="M70" s="10"/>
      <c r="O70" s="4" t="s">
        <v>24</v>
      </c>
      <c r="T70" s="75" t="s">
        <v>21</v>
      </c>
      <c r="U70" s="85">
        <v>100</v>
      </c>
      <c r="V70" t="s">
        <v>25</v>
      </c>
      <c r="W70" t="s">
        <v>59</v>
      </c>
      <c r="X70">
        <v>0</v>
      </c>
      <c r="Y70" t="s">
        <v>14</v>
      </c>
      <c r="Z70" s="12"/>
    </row>
    <row r="71" spans="2:27" ht="18.75" x14ac:dyDescent="0.3">
      <c r="B71" s="4" t="s">
        <v>24</v>
      </c>
      <c r="F71" s="75" t="s">
        <v>21</v>
      </c>
      <c r="G71" s="83">
        <f>100*(F58/G77)</f>
        <v>70.113916256157637</v>
      </c>
      <c r="H71" t="s">
        <v>25</v>
      </c>
      <c r="I71" t="s">
        <v>58</v>
      </c>
      <c r="K71">
        <f>F66</f>
        <v>85</v>
      </c>
      <c r="L71" t="s">
        <v>14</v>
      </c>
      <c r="M71" s="10"/>
      <c r="O71" s="4" t="s">
        <v>24</v>
      </c>
      <c r="T71" s="75" t="s">
        <v>21</v>
      </c>
      <c r="U71" s="83">
        <f>100*(S58/U77)</f>
        <v>99.371619737942581</v>
      </c>
      <c r="V71" t="s">
        <v>25</v>
      </c>
      <c r="W71" t="s">
        <v>59</v>
      </c>
      <c r="X71">
        <f>S66</f>
        <v>7</v>
      </c>
      <c r="Y71" t="s">
        <v>14</v>
      </c>
      <c r="Z71" s="12"/>
    </row>
    <row r="72" spans="2:27" ht="18.75" x14ac:dyDescent="0.3">
      <c r="B72" s="4"/>
      <c r="F72" s="75"/>
      <c r="G72" s="39"/>
      <c r="M72" s="10"/>
      <c r="Z72" s="12"/>
    </row>
    <row r="73" spans="2:27" ht="18.75" x14ac:dyDescent="0.3">
      <c r="B73" s="4"/>
      <c r="F73" s="75"/>
      <c r="G73" s="39"/>
      <c r="M73" s="10"/>
      <c r="Z73" s="12"/>
    </row>
    <row r="74" spans="2:27" ht="18.75" x14ac:dyDescent="0.3">
      <c r="B74" s="120" t="s">
        <v>29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0"/>
      <c r="O74" s="120" t="s">
        <v>29</v>
      </c>
      <c r="P74" s="119"/>
      <c r="Q74" s="119"/>
      <c r="R74" s="119"/>
      <c r="S74" s="119"/>
      <c r="T74" s="119"/>
      <c r="U74" s="119"/>
      <c r="V74" s="119"/>
      <c r="W74" s="119"/>
      <c r="X74" s="50"/>
      <c r="Y74" s="50"/>
      <c r="Z74" s="82"/>
      <c r="AA74" s="50"/>
    </row>
    <row r="75" spans="2:27" x14ac:dyDescent="0.25">
      <c r="B75" t="s">
        <v>17</v>
      </c>
      <c r="E75">
        <f>F66</f>
        <v>85</v>
      </c>
      <c r="F75" t="s">
        <v>16</v>
      </c>
      <c r="M75" s="10"/>
      <c r="O75" t="s">
        <v>18</v>
      </c>
      <c r="R75">
        <f>S66</f>
        <v>7</v>
      </c>
      <c r="S75" t="s">
        <v>16</v>
      </c>
      <c r="Z75" s="12"/>
    </row>
    <row r="76" spans="2:27" x14ac:dyDescent="0.25">
      <c r="M76" s="10"/>
      <c r="Z76" s="12"/>
    </row>
    <row r="77" spans="2:27" ht="18.75" x14ac:dyDescent="0.3">
      <c r="F77" s="75" t="s">
        <v>21</v>
      </c>
      <c r="G77" s="84">
        <f>F58/(G68/F49)</f>
        <v>11.26737803539279</v>
      </c>
      <c r="H77" s="4" t="s">
        <v>26</v>
      </c>
      <c r="M77" s="10"/>
      <c r="T77" t="s">
        <v>21</v>
      </c>
      <c r="U77" s="84">
        <f>S58/(U68/S49)</f>
        <v>6.7826206494111307</v>
      </c>
      <c r="V77" s="4" t="s">
        <v>26</v>
      </c>
      <c r="Z77" s="12"/>
    </row>
    <row r="78" spans="2:27" ht="18.75" x14ac:dyDescent="0.3">
      <c r="F78" s="75"/>
      <c r="G78" s="4"/>
      <c r="M78" s="10"/>
      <c r="U78" s="4"/>
      <c r="Z78" s="12"/>
    </row>
    <row r="79" spans="2:27" x14ac:dyDescent="0.25">
      <c r="Z79" s="12"/>
    </row>
    <row r="80" spans="2:27" ht="19.5" customHeight="1" x14ac:dyDescent="0.55000000000000004">
      <c r="B80" s="16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2"/>
    </row>
    <row r="81" spans="2:26" x14ac:dyDescent="0.25">
      <c r="Z81" s="12"/>
    </row>
    <row r="82" spans="2:26" ht="23.25" x14ac:dyDescent="0.35">
      <c r="B82" s="118" t="s">
        <v>73</v>
      </c>
      <c r="C82" s="118"/>
      <c r="D82" s="118"/>
      <c r="E82" s="118"/>
      <c r="F82" s="118"/>
      <c r="O82" s="118" t="s">
        <v>73</v>
      </c>
      <c r="P82" s="118"/>
      <c r="Q82" s="118"/>
      <c r="R82" s="118"/>
      <c r="S82" s="118"/>
      <c r="Z82" s="12"/>
    </row>
    <row r="83" spans="2:26" x14ac:dyDescent="0.25">
      <c r="Z83" s="12"/>
    </row>
    <row r="84" spans="2:26" ht="15.75" x14ac:dyDescent="0.25">
      <c r="B84" s="67" t="s">
        <v>35</v>
      </c>
      <c r="C84" s="67"/>
      <c r="D84" s="67"/>
      <c r="E84" s="67"/>
      <c r="F84" s="115">
        <v>349301000000</v>
      </c>
      <c r="G84" s="67" t="s">
        <v>34</v>
      </c>
      <c r="H84" s="67"/>
      <c r="M84" s="10"/>
      <c r="O84" s="67" t="s">
        <v>35</v>
      </c>
      <c r="P84" s="67"/>
      <c r="Q84" s="67"/>
      <c r="R84" s="67"/>
      <c r="S84" s="115">
        <v>246580000000</v>
      </c>
      <c r="T84" s="67" t="s">
        <v>34</v>
      </c>
      <c r="U84" s="67"/>
      <c r="Z84" s="12"/>
    </row>
    <row r="85" spans="2:26" ht="15.75" x14ac:dyDescent="0.25">
      <c r="B85" s="67"/>
      <c r="C85" s="67"/>
      <c r="D85" s="67"/>
      <c r="E85" s="67"/>
      <c r="F85" s="67"/>
      <c r="G85" s="67"/>
      <c r="H85" s="67"/>
      <c r="M85" s="10"/>
      <c r="O85" s="67"/>
      <c r="P85" s="67"/>
      <c r="Q85" s="67"/>
      <c r="R85" s="67"/>
      <c r="S85" s="67"/>
      <c r="T85" s="67"/>
      <c r="U85" s="67"/>
      <c r="Z85" s="12"/>
    </row>
    <row r="86" spans="2:26" ht="15.75" x14ac:dyDescent="0.25">
      <c r="B86" s="67" t="s">
        <v>69</v>
      </c>
      <c r="C86" s="67"/>
      <c r="D86" s="67"/>
      <c r="E86" s="67"/>
      <c r="F86" s="108">
        <f>G77*F84/100</f>
        <v>39357064151.407372</v>
      </c>
      <c r="G86" s="67" t="s">
        <v>23</v>
      </c>
      <c r="H86" s="67" t="s">
        <v>38</v>
      </c>
      <c r="M86" s="10"/>
      <c r="O86" s="67" t="s">
        <v>69</v>
      </c>
      <c r="P86" s="67"/>
      <c r="Q86" s="67"/>
      <c r="R86" s="67"/>
      <c r="S86" s="108">
        <f>U77*S84/100</f>
        <v>16724585997.317966</v>
      </c>
      <c r="T86" s="67" t="s">
        <v>23</v>
      </c>
      <c r="U86" s="67" t="s">
        <v>37</v>
      </c>
      <c r="Z86" s="12"/>
    </row>
    <row r="87" spans="2:26" ht="15.75" x14ac:dyDescent="0.25">
      <c r="B87" s="67"/>
      <c r="C87" s="67"/>
      <c r="D87" s="67"/>
      <c r="E87" s="67"/>
      <c r="F87" s="67"/>
      <c r="G87" s="67"/>
      <c r="H87" s="67"/>
      <c r="M87" s="10"/>
      <c r="O87" s="67"/>
      <c r="P87" s="67"/>
      <c r="Q87" s="67"/>
      <c r="R87" s="67"/>
      <c r="S87" s="67"/>
      <c r="T87" s="67"/>
      <c r="U87" s="67"/>
      <c r="Z87" s="12"/>
    </row>
    <row r="88" spans="2:26" ht="15.75" x14ac:dyDescent="0.25">
      <c r="B88" s="67" t="s">
        <v>70</v>
      </c>
      <c r="C88" s="67"/>
      <c r="D88" s="67"/>
      <c r="E88" s="67"/>
      <c r="F88" s="108">
        <f>F86/100*F66</f>
        <v>33453504528.696266</v>
      </c>
      <c r="G88" s="67" t="s">
        <v>23</v>
      </c>
      <c r="H88" s="67"/>
      <c r="M88" s="10"/>
      <c r="O88" s="67" t="s">
        <v>70</v>
      </c>
      <c r="P88" s="67"/>
      <c r="Q88" s="67"/>
      <c r="R88" s="67"/>
      <c r="S88" s="108">
        <f>S86/100*S66</f>
        <v>1170721019.8122578</v>
      </c>
      <c r="T88" s="67" t="s">
        <v>23</v>
      </c>
      <c r="U88" s="67"/>
      <c r="Z88" s="12"/>
    </row>
    <row r="89" spans="2:26" ht="18.75" x14ac:dyDescent="0.3">
      <c r="B89" s="4"/>
      <c r="G89" s="91"/>
      <c r="H89" s="4"/>
      <c r="M89" s="10"/>
      <c r="O89" s="4"/>
      <c r="U89" s="91"/>
      <c r="V89" s="4"/>
      <c r="Z89" s="12"/>
    </row>
    <row r="90" spans="2:26" x14ac:dyDescent="0.25">
      <c r="M90" s="10"/>
      <c r="Z90" s="12"/>
    </row>
    <row r="91" spans="2:26" ht="23.25" x14ac:dyDescent="0.35">
      <c r="B91" s="118" t="s">
        <v>77</v>
      </c>
      <c r="C91" s="118"/>
      <c r="D91" s="118"/>
      <c r="E91" s="118"/>
      <c r="F91" s="118"/>
      <c r="G91" s="119"/>
      <c r="H91" s="119"/>
      <c r="I91" s="119"/>
      <c r="J91" s="119"/>
      <c r="L91" s="4"/>
      <c r="M91" s="10"/>
      <c r="O91" s="118" t="s">
        <v>78</v>
      </c>
      <c r="P91" s="118"/>
      <c r="Q91" s="118"/>
      <c r="R91" s="118"/>
      <c r="S91" s="118"/>
      <c r="T91" s="118"/>
      <c r="U91" s="119"/>
      <c r="V91" s="119"/>
      <c r="W91" s="119"/>
      <c r="X91" s="119"/>
      <c r="Z91" s="12"/>
    </row>
    <row r="92" spans="2:26" ht="18.75" x14ac:dyDescent="0.3">
      <c r="B92" s="101"/>
      <c r="C92" s="100"/>
      <c r="D92" s="100"/>
      <c r="E92" s="100"/>
      <c r="F92" s="100"/>
      <c r="G92" s="49"/>
      <c r="H92" s="4"/>
      <c r="I92" s="26"/>
      <c r="J92" s="49"/>
      <c r="K92" s="26"/>
      <c r="L92" s="4"/>
      <c r="M92" s="10"/>
      <c r="O92" s="101"/>
      <c r="P92" s="100"/>
      <c r="Q92" s="100"/>
      <c r="R92" s="100"/>
      <c r="S92" s="100"/>
      <c r="T92" s="100"/>
      <c r="U92" s="26"/>
      <c r="V92" s="5"/>
      <c r="W92" s="26"/>
      <c r="X92" s="45"/>
      <c r="Y92" s="26"/>
      <c r="Z92" s="12"/>
    </row>
    <row r="93" spans="2:26" ht="18.75" x14ac:dyDescent="0.3">
      <c r="B93" s="101"/>
      <c r="C93" s="100"/>
      <c r="D93" s="100"/>
      <c r="F93" s="66" t="s">
        <v>3</v>
      </c>
      <c r="G93" s="4"/>
      <c r="H93" s="66" t="s">
        <v>2</v>
      </c>
      <c r="I93" s="49"/>
      <c r="J93" s="66" t="s">
        <v>4</v>
      </c>
      <c r="K93" s="49"/>
      <c r="L93" s="4"/>
      <c r="M93" s="10"/>
      <c r="O93" s="101"/>
      <c r="P93" s="100"/>
      <c r="Q93" s="100"/>
      <c r="R93" s="100"/>
      <c r="S93" s="66" t="s">
        <v>5</v>
      </c>
      <c r="T93" s="64"/>
      <c r="U93" s="66" t="s">
        <v>6</v>
      </c>
      <c r="V93" s="61"/>
      <c r="W93" s="66" t="s">
        <v>7</v>
      </c>
      <c r="X93" s="45"/>
      <c r="Y93" s="26"/>
      <c r="Z93" s="12"/>
    </row>
    <row r="94" spans="2:26" x14ac:dyDescent="0.25">
      <c r="M94" s="10"/>
      <c r="Z94" s="12"/>
    </row>
    <row r="95" spans="2:26" ht="18" x14ac:dyDescent="0.25">
      <c r="B95" s="67" t="s">
        <v>64</v>
      </c>
      <c r="F95" s="107">
        <f>F41*F88</f>
        <v>44368043141.506989</v>
      </c>
      <c r="G95" s="67" t="s">
        <v>76</v>
      </c>
      <c r="H95" s="107">
        <f>H41*F88</f>
        <v>89447873071.380386</v>
      </c>
      <c r="I95" s="67" t="s">
        <v>76</v>
      </c>
      <c r="J95" s="107">
        <f>J41*F88</f>
        <v>121208349741.65314</v>
      </c>
      <c r="K95" s="67" t="s">
        <v>76</v>
      </c>
      <c r="L95" s="67"/>
      <c r="M95" s="78"/>
      <c r="N95" s="67"/>
      <c r="O95" s="67" t="s">
        <v>64</v>
      </c>
      <c r="P95" s="67"/>
      <c r="Q95" s="67"/>
      <c r="R95" s="67"/>
      <c r="S95" s="107">
        <f>S41*S88</f>
        <v>7363025281.8380995</v>
      </c>
      <c r="T95" s="67" t="s">
        <v>76</v>
      </c>
      <c r="U95" s="107">
        <f>U41*S88</f>
        <v>2578680660.3794222</v>
      </c>
      <c r="V95" s="67" t="s">
        <v>76</v>
      </c>
      <c r="W95" s="107">
        <f>W41*S88</f>
        <v>18292515934.566528</v>
      </c>
      <c r="X95" s="67" t="s">
        <v>76</v>
      </c>
      <c r="Z95" s="12"/>
    </row>
    <row r="96" spans="2:26" ht="15.75" x14ac:dyDescent="0.25">
      <c r="B96" s="67"/>
      <c r="F96" s="107"/>
      <c r="G96" s="67"/>
      <c r="H96" s="107"/>
      <c r="I96" s="67"/>
      <c r="J96" s="107"/>
      <c r="K96" s="67"/>
      <c r="L96" s="67"/>
      <c r="M96" s="78"/>
      <c r="N96" s="67"/>
      <c r="O96" s="67"/>
      <c r="P96" s="67"/>
      <c r="Q96" s="67"/>
      <c r="R96" s="67"/>
      <c r="S96" s="107"/>
      <c r="T96" s="67"/>
      <c r="U96" s="107"/>
      <c r="V96" s="67"/>
      <c r="W96" s="107"/>
      <c r="X96" s="67"/>
      <c r="Z96" s="12"/>
    </row>
    <row r="97" spans="1:26" ht="18" x14ac:dyDescent="0.25">
      <c r="B97" s="67" t="s">
        <v>79</v>
      </c>
      <c r="F97" s="107">
        <f>F95/1000000</f>
        <v>44368.043141506991</v>
      </c>
      <c r="G97" s="67" t="s">
        <v>80</v>
      </c>
      <c r="H97" s="107">
        <f>H95/1000000</f>
        <v>89447.873071380382</v>
      </c>
      <c r="I97" s="67" t="s">
        <v>80</v>
      </c>
      <c r="J97" s="107">
        <f>J95/1000000</f>
        <v>121208.34974165313</v>
      </c>
      <c r="K97" s="67" t="s">
        <v>80</v>
      </c>
      <c r="L97" s="67"/>
      <c r="M97" s="78"/>
      <c r="N97" s="67"/>
      <c r="O97" s="67" t="s">
        <v>79</v>
      </c>
      <c r="P97" s="67"/>
      <c r="Q97" s="67"/>
      <c r="R97" s="67"/>
      <c r="S97" s="107">
        <f>S95/1000000</f>
        <v>7363.0252818380995</v>
      </c>
      <c r="T97" s="67" t="s">
        <v>80</v>
      </c>
      <c r="U97" s="107">
        <f>U95/1000000</f>
        <v>2578.6806603794221</v>
      </c>
      <c r="V97" s="67" t="s">
        <v>80</v>
      </c>
      <c r="W97" s="107">
        <f>W95/1000000</f>
        <v>18292.515934566527</v>
      </c>
      <c r="X97" s="67" t="s">
        <v>80</v>
      </c>
      <c r="Z97" s="12"/>
    </row>
    <row r="98" spans="1:26" ht="18.75" x14ac:dyDescent="0.3">
      <c r="E98" s="91"/>
      <c r="F98" s="67"/>
      <c r="G98" s="107"/>
      <c r="H98" s="67"/>
      <c r="I98" s="107"/>
      <c r="J98" s="67"/>
      <c r="K98" s="67"/>
      <c r="L98" s="67"/>
      <c r="M98" s="78"/>
      <c r="N98" s="67"/>
      <c r="O98" s="67"/>
      <c r="P98" s="67"/>
      <c r="Q98" s="67"/>
      <c r="R98" s="67"/>
      <c r="S98" s="107"/>
      <c r="T98" s="67"/>
      <c r="U98" s="107"/>
      <c r="V98" s="67"/>
      <c r="W98" s="107"/>
      <c r="X98" s="67"/>
      <c r="Z98" s="12"/>
    </row>
    <row r="99" spans="1:26" ht="15.75" x14ac:dyDescent="0.25">
      <c r="B99" s="67" t="s">
        <v>72</v>
      </c>
      <c r="F99" s="107">
        <f>F95/10^4</f>
        <v>4436804.3141506985</v>
      </c>
      <c r="G99" s="67" t="s">
        <v>63</v>
      </c>
      <c r="H99" s="107">
        <f>H95/10^4</f>
        <v>8944787.3071380388</v>
      </c>
      <c r="I99" s="67" t="s">
        <v>63</v>
      </c>
      <c r="J99" s="107">
        <f>J95/10^4</f>
        <v>12120834.974165313</v>
      </c>
      <c r="K99" s="67" t="s">
        <v>63</v>
      </c>
      <c r="L99" s="67"/>
      <c r="M99" s="78"/>
      <c r="N99" s="67"/>
      <c r="O99" s="67" t="s">
        <v>72</v>
      </c>
      <c r="P99" s="67"/>
      <c r="Q99" s="67"/>
      <c r="R99" s="67"/>
      <c r="S99" s="107">
        <f>S95/10^4</f>
        <v>736302.52818380995</v>
      </c>
      <c r="T99" s="67" t="s">
        <v>63</v>
      </c>
      <c r="U99" s="107">
        <f>U95/10^4</f>
        <v>257868.06603794222</v>
      </c>
      <c r="V99" s="67" t="s">
        <v>63</v>
      </c>
      <c r="W99" s="107">
        <f>W95/10^4</f>
        <v>1829251.5934566529</v>
      </c>
      <c r="X99" s="67" t="s">
        <v>63</v>
      </c>
      <c r="Z99" s="12"/>
    </row>
    <row r="100" spans="1:26" ht="15.75" x14ac:dyDescent="0.25">
      <c r="F100" s="67"/>
      <c r="G100" s="67"/>
      <c r="H100" s="67"/>
      <c r="I100" s="67"/>
      <c r="J100" s="67"/>
      <c r="K100" s="67"/>
      <c r="L100" s="67"/>
      <c r="M100" s="78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Z100" s="12"/>
    </row>
    <row r="101" spans="1:26" ht="15.75" x14ac:dyDescent="0.25">
      <c r="B101" s="67" t="s">
        <v>71</v>
      </c>
      <c r="F101" s="117">
        <f>(F95^(1/2))</f>
        <v>210637.23113805638</v>
      </c>
      <c r="G101" s="67" t="s">
        <v>36</v>
      </c>
      <c r="H101" s="117">
        <f>(H95^(1/2))</f>
        <v>299078.37279111374</v>
      </c>
      <c r="I101" s="67" t="s">
        <v>36</v>
      </c>
      <c r="J101" s="117">
        <f>(J95^(1/2))</f>
        <v>348149.89550716965</v>
      </c>
      <c r="K101" s="67" t="s">
        <v>36</v>
      </c>
      <c r="L101" s="67"/>
      <c r="M101" s="78"/>
      <c r="N101" s="67"/>
      <c r="O101" s="67" t="s">
        <v>71</v>
      </c>
      <c r="P101" s="67"/>
      <c r="Q101" s="67"/>
      <c r="R101" s="67"/>
      <c r="S101" s="117">
        <f>(S95^(1/2))</f>
        <v>85808.072358246689</v>
      </c>
      <c r="T101" s="67" t="s">
        <v>36</v>
      </c>
      <c r="U101" s="117">
        <f>(U95^(1/2))</f>
        <v>50780.711499342171</v>
      </c>
      <c r="V101" s="67" t="s">
        <v>36</v>
      </c>
      <c r="W101" s="117">
        <f>(W95^(1/2))</f>
        <v>135249.82785411051</v>
      </c>
      <c r="X101" s="67" t="s">
        <v>36</v>
      </c>
      <c r="Z101" s="12"/>
    </row>
    <row r="102" spans="1:26" ht="18.75" x14ac:dyDescent="0.3">
      <c r="B102" s="4"/>
      <c r="G102" s="87"/>
      <c r="H102" s="4"/>
      <c r="I102" s="87"/>
      <c r="J102" s="4"/>
      <c r="K102" s="87"/>
      <c r="L102" s="4"/>
      <c r="O102" s="4"/>
      <c r="U102" s="87"/>
      <c r="V102" s="4"/>
      <c r="W102" s="87"/>
      <c r="X102" s="4"/>
      <c r="Y102" s="87"/>
      <c r="Z102" s="12"/>
    </row>
    <row r="103" spans="1:26" ht="18.75" x14ac:dyDescent="0.3">
      <c r="B103" s="4"/>
      <c r="G103" s="87"/>
      <c r="H103" s="4"/>
      <c r="I103" s="87"/>
      <c r="J103" s="4"/>
      <c r="K103" s="87"/>
      <c r="L103" s="4"/>
      <c r="O103" s="4"/>
      <c r="U103" s="87"/>
      <c r="V103" s="4"/>
      <c r="W103" s="87"/>
      <c r="X103" s="4"/>
      <c r="Y103" s="87"/>
      <c r="Z103" s="12"/>
    </row>
    <row r="104" spans="1:26" ht="18.75" x14ac:dyDescent="0.3">
      <c r="B104" s="4"/>
      <c r="G104" s="87"/>
      <c r="H104" s="4"/>
      <c r="I104" s="87"/>
      <c r="J104" s="4"/>
      <c r="K104" s="87"/>
      <c r="L104" s="4"/>
      <c r="O104" s="4"/>
      <c r="U104" s="87"/>
      <c r="V104" s="4"/>
      <c r="W104" s="87"/>
      <c r="X104" s="4"/>
      <c r="Y104" s="87"/>
      <c r="Z104" s="12"/>
    </row>
    <row r="105" spans="1:26" x14ac:dyDescent="0.25">
      <c r="Z105" s="12"/>
    </row>
    <row r="106" spans="1:26" x14ac:dyDescent="0.25">
      <c r="Z106" s="12"/>
    </row>
    <row r="107" spans="1:26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</sheetData>
  <sheetProtection password="B849" sheet="1" objects="1" scenarios="1" selectLockedCells="1"/>
  <mergeCells count="17">
    <mergeCell ref="B56:X56"/>
    <mergeCell ref="O68:T68"/>
    <mergeCell ref="B10:Y10"/>
    <mergeCell ref="B23:X23"/>
    <mergeCell ref="B12:Y12"/>
    <mergeCell ref="B64:K64"/>
    <mergeCell ref="O64:V64"/>
    <mergeCell ref="B26:H26"/>
    <mergeCell ref="O26:U26"/>
    <mergeCell ref="B13:Y13"/>
    <mergeCell ref="B91:J91"/>
    <mergeCell ref="O91:X91"/>
    <mergeCell ref="B74:L74"/>
    <mergeCell ref="B68:F68"/>
    <mergeCell ref="O74:W74"/>
    <mergeCell ref="B82:F82"/>
    <mergeCell ref="O82:S82"/>
  </mergeCells>
  <hyperlinks>
    <hyperlink ref="B17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2013-11-09T07:24:33Z</dcterms:created>
  <dcterms:modified xsi:type="dcterms:W3CDTF">2013-11-23T14:41:56Z</dcterms:modified>
</cp:coreProperties>
</file>