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380" windowHeight="131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0" i="1" l="1"/>
  <c r="D14" i="1"/>
  <c r="D23" i="1" l="1"/>
  <c r="D25" i="1" s="1"/>
  <c r="D28" i="1" l="1"/>
  <c r="D31" i="1" s="1"/>
  <c r="D34" i="1" s="1"/>
  <c r="D38" i="1" s="1"/>
  <c r="G28" i="1"/>
  <c r="G31" i="1" s="1"/>
  <c r="G34" i="1" s="1"/>
  <c r="G38" i="1" s="1"/>
  <c r="D41" i="1" l="1"/>
  <c r="G41" i="1"/>
  <c r="G44" i="1" s="1"/>
  <c r="G47" i="1" s="1"/>
  <c r="D44" i="1" l="1"/>
  <c r="D47" i="1" s="1"/>
  <c r="D51" i="1" l="1"/>
</calcChain>
</file>

<file path=xl/sharedStrings.xml><?xml version="1.0" encoding="utf-8"?>
<sst xmlns="http://schemas.openxmlformats.org/spreadsheetml/2006/main" count="269" uniqueCount="181">
  <si>
    <t>a</t>
  </si>
  <si>
    <t>d</t>
  </si>
  <si>
    <t>°</t>
  </si>
  <si>
    <t>Toliman</t>
  </si>
  <si>
    <t>Sirius</t>
  </si>
  <si>
    <t>Prokyon</t>
  </si>
  <si>
    <t>Altair</t>
  </si>
  <si>
    <t>Wega</t>
  </si>
  <si>
    <t>Arctur</t>
  </si>
  <si>
    <t>Capella</t>
  </si>
  <si>
    <t>Castor</t>
  </si>
  <si>
    <t>Mizar</t>
  </si>
  <si>
    <t>Merak</t>
  </si>
  <si>
    <t>Alioth</t>
  </si>
  <si>
    <t>Megrez</t>
  </si>
  <si>
    <t>Saiph</t>
  </si>
  <si>
    <t>Aldebaran</t>
  </si>
  <si>
    <t>Dubhe</t>
  </si>
  <si>
    <t>Phecda</t>
  </si>
  <si>
    <t>Achernar</t>
  </si>
  <si>
    <t>Regulus</t>
  </si>
  <si>
    <t>Schedir</t>
  </si>
  <si>
    <t>Alcyone</t>
  </si>
  <si>
    <t>Spica</t>
  </si>
  <si>
    <t>Beteigeuze</t>
  </si>
  <si>
    <t>Antares</t>
  </si>
  <si>
    <t>Acrux</t>
  </si>
  <si>
    <t>Bellatrix</t>
  </si>
  <si>
    <t>Mimosa</t>
  </si>
  <si>
    <t>Hadar</t>
  </si>
  <si>
    <t>Polaris</t>
  </si>
  <si>
    <t>Rigel</t>
  </si>
  <si>
    <t>Alnitak</t>
  </si>
  <si>
    <t>Canopus</t>
  </si>
  <si>
    <t>Alnilam</t>
  </si>
  <si>
    <t>Deneb</t>
  </si>
  <si>
    <t>Mintaka</t>
  </si>
  <si>
    <t>Stern</t>
  </si>
  <si>
    <t>Rekt.</t>
  </si>
  <si>
    <t>Dekl.</t>
  </si>
  <si>
    <t>Distanz</t>
  </si>
  <si>
    <t>b</t>
  </si>
  <si>
    <t>l</t>
  </si>
  <si>
    <t>Lj.</t>
  </si>
  <si>
    <t>cen</t>
  </si>
  <si>
    <t>14h42m</t>
  </si>
  <si>
    <t>-60°59'</t>
  </si>
  <si>
    <t>cmj</t>
  </si>
  <si>
    <t>06h46m</t>
  </si>
  <si>
    <t>-16°45'</t>
  </si>
  <si>
    <t>cmi</t>
  </si>
  <si>
    <t>07h39m</t>
  </si>
  <si>
    <t>+05°14'</t>
  </si>
  <si>
    <t>aql</t>
  </si>
  <si>
    <t>19h51m</t>
  </si>
  <si>
    <t>+08°52'</t>
  </si>
  <si>
    <t>lyr</t>
  </si>
  <si>
    <t>18h37m</t>
  </si>
  <si>
    <t>+38°47'</t>
  </si>
  <si>
    <t>boo</t>
  </si>
  <si>
    <t>14h16m</t>
  </si>
  <si>
    <t>+19°11'</t>
  </si>
  <si>
    <t>aur</t>
  </si>
  <si>
    <t>05h17m</t>
  </si>
  <si>
    <t>+46°00'</t>
  </si>
  <si>
    <t>gem</t>
  </si>
  <si>
    <t>07h35m</t>
  </si>
  <si>
    <t>+31°53'</t>
  </si>
  <si>
    <t>13h24m</t>
  </si>
  <si>
    <t>+54°56'</t>
  </si>
  <si>
    <t>11h02m</t>
  </si>
  <si>
    <t>+56°23'</t>
  </si>
  <si>
    <t>12h54m</t>
  </si>
  <si>
    <t>+55°58'</t>
  </si>
  <si>
    <t>12h15m</t>
  </si>
  <si>
    <t>+57°02'</t>
  </si>
  <si>
    <t>ori</t>
  </si>
  <si>
    <t>05h48m</t>
  </si>
  <si>
    <t>-09°40'</t>
  </si>
  <si>
    <t>tau</t>
  </si>
  <si>
    <t>04h36m</t>
  </si>
  <si>
    <t>+16°31'</t>
  </si>
  <si>
    <t>11h04m</t>
  </si>
  <si>
    <t>+61°45'</t>
  </si>
  <si>
    <t>11h54m</t>
  </si>
  <si>
    <t>+53°42'</t>
  </si>
  <si>
    <t xml:space="preserve">a </t>
  </si>
  <si>
    <t>eri</t>
  </si>
  <si>
    <t>01h38m</t>
  </si>
  <si>
    <t>-57°14'</t>
  </si>
  <si>
    <t>leo</t>
  </si>
  <si>
    <t>10h08m</t>
  </si>
  <si>
    <t>+11°58'</t>
  </si>
  <si>
    <t>cas</t>
  </si>
  <si>
    <t>00h40m</t>
  </si>
  <si>
    <t>+56°32'</t>
  </si>
  <si>
    <t>03h47</t>
  </si>
  <si>
    <t>+24°06'</t>
  </si>
  <si>
    <t>vir</t>
  </si>
  <si>
    <t>13h25m</t>
  </si>
  <si>
    <t>-11°10'</t>
  </si>
  <si>
    <t>05h55m</t>
  </si>
  <si>
    <t>+07°24'</t>
  </si>
  <si>
    <t>sco</t>
  </si>
  <si>
    <t>16h29m</t>
  </si>
  <si>
    <t>-26°26'</t>
  </si>
  <si>
    <t>cru</t>
  </si>
  <si>
    <t>12h27</t>
  </si>
  <si>
    <t>-63°06'</t>
  </si>
  <si>
    <t>05h25m</t>
  </si>
  <si>
    <t>+06°21'</t>
  </si>
  <si>
    <t xml:space="preserve">b </t>
  </si>
  <si>
    <t>12h48m</t>
  </si>
  <si>
    <t>-59°41'</t>
  </si>
  <si>
    <t>14h04m</t>
  </si>
  <si>
    <t>-60°22'</t>
  </si>
  <si>
    <t>02h32m</t>
  </si>
  <si>
    <t>+89°16'</t>
  </si>
  <si>
    <t>05h15m</t>
  </si>
  <si>
    <t>-08°12'</t>
  </si>
  <si>
    <t>05h41m</t>
  </si>
  <si>
    <t>-01°57'</t>
  </si>
  <si>
    <t>car</t>
  </si>
  <si>
    <t>06h24m</t>
  </si>
  <si>
    <t>-52°42</t>
  </si>
  <si>
    <t>05h36m</t>
  </si>
  <si>
    <t>-01°12'</t>
  </si>
  <si>
    <t xml:space="preserve">d </t>
  </si>
  <si>
    <t>Wezen</t>
  </si>
  <si>
    <t>07h08m</t>
  </si>
  <si>
    <t>cyg</t>
  </si>
  <si>
    <t>20h41m</t>
  </si>
  <si>
    <t>+45°17'</t>
  </si>
  <si>
    <t>05h32m</t>
  </si>
  <si>
    <t>-00°18'</t>
  </si>
  <si>
    <t>h</t>
  </si>
  <si>
    <t>m</t>
  </si>
  <si>
    <t>sinb</t>
  </si>
  <si>
    <r>
      <t>d</t>
    </r>
    <r>
      <rPr>
        <vertAlign val="subscript"/>
        <sz val="11"/>
        <color theme="1"/>
        <rFont val="Calibri"/>
        <family val="2"/>
        <scheme val="minor"/>
      </rPr>
      <t>NGP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</si>
  <si>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NGP</t>
    </r>
    <r>
      <rPr>
        <sz val="11"/>
        <color theme="1"/>
        <rFont val="Calibri"/>
        <family val="2"/>
        <scheme val="minor"/>
      </rPr>
      <t xml:space="preserve"> = </t>
    </r>
  </si>
  <si>
    <t>'</t>
  </si>
  <si>
    <t>b =</t>
  </si>
  <si>
    <t>l =</t>
  </si>
  <si>
    <t>Gleichung 2</t>
  </si>
  <si>
    <t>Gleichung 3</t>
  </si>
  <si>
    <t>Gleichung 1</t>
  </si>
  <si>
    <r>
      <t>arcsin (</t>
    </r>
    <r>
      <rPr>
        <i/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 xml:space="preserve">NCP 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 xml:space="preserve"> l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</si>
  <si>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>NCP</t>
    </r>
    <r>
      <rPr>
        <sz val="11"/>
        <color theme="1"/>
        <rFont val="Calibri"/>
        <family val="2"/>
        <scheme val="minor"/>
      </rPr>
      <t xml:space="preserve"> = </t>
    </r>
  </si>
  <si>
    <r>
      <t>arccos (</t>
    </r>
    <r>
      <rPr>
        <i/>
        <sz val="11"/>
        <color theme="1"/>
        <rFont val="Calibri"/>
        <family val="2"/>
        <scheme val="minor"/>
      </rPr>
      <t>l</t>
    </r>
    <r>
      <rPr>
        <vertAlign val="subscript"/>
        <sz val="11"/>
        <color theme="1"/>
        <rFont val="Calibri"/>
        <family val="2"/>
        <scheme val="minor"/>
      </rPr>
      <t xml:space="preserve">NCP 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 xml:space="preserve"> l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</si>
  <si>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 xml:space="preserve"> +  l</t>
    </r>
    <r>
      <rPr>
        <vertAlign val="subscript"/>
        <sz val="11"/>
        <color theme="1"/>
        <rFont val="Calibri"/>
        <family val="2"/>
        <scheme val="minor"/>
      </rPr>
      <t>NCP</t>
    </r>
    <r>
      <rPr>
        <sz val="11"/>
        <color theme="1"/>
        <rFont val="Calibri"/>
        <family val="2"/>
        <scheme val="minor"/>
      </rPr>
      <t xml:space="preserve">  </t>
    </r>
  </si>
  <si>
    <t xml:space="preserve"> +360°</t>
  </si>
  <si>
    <t>wenn&gt;360°</t>
  </si>
  <si>
    <t>Prüfung</t>
  </si>
  <si>
    <t>Umwandlung äquatorialer in galaktische Koodinaten</t>
  </si>
  <si>
    <t xml:space="preserve"> -26h24'</t>
  </si>
  <si>
    <t>Ingo Mennerich, August 2022</t>
  </si>
  <si>
    <t>Gleichungen: Wikipedia</t>
  </si>
  <si>
    <t>https://en.wikipedia.org/wiki/Galactic_coordinate_system</t>
  </si>
  <si>
    <t>https://en.wikipedia.org/wiki/Astronomical_coordinate_systems</t>
  </si>
  <si>
    <t>uma</t>
  </si>
  <si>
    <t>umi</t>
  </si>
  <si>
    <t>cma</t>
  </si>
  <si>
    <t>Galaktische Breite und Länge</t>
  </si>
  <si>
    <t>(zur Kontrolle!)</t>
  </si>
  <si>
    <t>runden</t>
  </si>
  <si>
    <r>
      <t xml:space="preserve">Rektaszension </t>
    </r>
    <r>
      <rPr>
        <sz val="11"/>
        <color theme="1"/>
        <rFont val="Symbol"/>
        <family val="1"/>
        <charset val="2"/>
      </rPr>
      <t xml:space="preserve">a </t>
    </r>
    <r>
      <rPr>
        <sz val="11"/>
        <color theme="1"/>
        <rFont val="Calibri"/>
        <family val="2"/>
        <scheme val="minor"/>
      </rPr>
      <t xml:space="preserve">/ Deklination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→ Galaktische Länge </t>
    </r>
    <r>
      <rPr>
        <i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 xml:space="preserve"> / Galaktische Breite </t>
    </r>
    <r>
      <rPr>
        <i/>
        <sz val="11"/>
        <color theme="1"/>
        <rFont val="Calibri"/>
        <family val="2"/>
      </rPr>
      <t>b</t>
    </r>
  </si>
  <si>
    <t>wenn gleich</t>
  </si>
  <si>
    <t>Rekaszenionen und Deklinationen der bei uns hellsten Sterne</t>
  </si>
  <si>
    <r>
      <t>a</t>
    </r>
    <r>
      <rPr>
        <sz val="11"/>
        <color theme="1"/>
        <rFont val="Calibri"/>
        <family val="2"/>
        <scheme val="minor"/>
      </rPr>
      <t xml:space="preserve"> </t>
    </r>
  </si>
  <si>
    <r>
      <t>d</t>
    </r>
    <r>
      <rPr>
        <sz val="11"/>
        <color theme="1"/>
        <rFont val="Calibri"/>
        <family val="2"/>
        <scheme val="minor"/>
      </rPr>
      <t xml:space="preserve"> </t>
    </r>
  </si>
  <si>
    <r>
      <t>x</t>
    </r>
    <r>
      <rPr>
        <sz val="11"/>
        <color theme="1"/>
        <rFont val="Calibri"/>
        <family val="2"/>
        <scheme val="minor"/>
      </rPr>
      <t xml:space="preserve"> </t>
    </r>
  </si>
  <si>
    <r>
      <t>b</t>
    </r>
    <r>
      <rPr>
        <sz val="11"/>
        <color theme="1"/>
        <rFont val="Calibri"/>
        <family val="2"/>
        <scheme val="minor"/>
      </rPr>
      <t xml:space="preserve"> </t>
    </r>
  </si>
  <si>
    <r>
      <t>e</t>
    </r>
    <r>
      <rPr>
        <sz val="11"/>
        <color theme="1"/>
        <rFont val="Calibri"/>
        <family val="2"/>
        <scheme val="minor"/>
      </rPr>
      <t xml:space="preserve"> </t>
    </r>
  </si>
  <si>
    <r>
      <t>k</t>
    </r>
    <r>
      <rPr>
        <sz val="11"/>
        <color theme="1"/>
        <rFont val="Calibri"/>
        <family val="2"/>
        <scheme val="minor"/>
      </rPr>
      <t xml:space="preserve"> </t>
    </r>
  </si>
  <si>
    <r>
      <t>g</t>
    </r>
    <r>
      <rPr>
        <sz val="11"/>
        <color theme="1"/>
        <rFont val="Calibri"/>
        <family val="2"/>
        <scheme val="minor"/>
      </rPr>
      <t xml:space="preserve"> </t>
    </r>
  </si>
  <si>
    <r>
      <t>h</t>
    </r>
    <r>
      <rPr>
        <sz val="11"/>
        <color theme="1"/>
        <rFont val="Calibri"/>
        <family val="2"/>
        <scheme val="minor"/>
      </rPr>
      <t xml:space="preserve"> </t>
    </r>
  </si>
  <si>
    <r>
      <t>z</t>
    </r>
    <r>
      <rPr>
        <sz val="11"/>
        <color theme="1"/>
        <rFont val="Calibri"/>
        <family val="2"/>
        <scheme val="minor"/>
      </rPr>
      <t xml:space="preserve"> </t>
    </r>
  </si>
  <si>
    <t>Eingaben nur in die gelb unterlegten Felder</t>
  </si>
  <si>
    <t>Alle anderen Zellen sind gesperrt</t>
  </si>
  <si>
    <t>Der EXCEL-Rechner ist durch ein Passwort geschützt.</t>
  </si>
  <si>
    <t>Bei Interesse schicken wir Ihnen gerne eine freie Version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</si>
</sst>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164" fontId="6" fillId="0" borderId="0" xfId="0" applyNumberFormat="1" applyFont="1"/>
    <xf numFmtId="16" fontId="0" fillId="0" borderId="0" xfId="0" applyNumberFormat="1"/>
    <xf numFmtId="0" fontId="7" fillId="0" borderId="0" xfId="0" applyFont="1"/>
    <xf numFmtId="0" fontId="0" fillId="0" borderId="0" xfId="0" applyFill="1"/>
    <xf numFmtId="164" fontId="1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1" fillId="3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2" fontId="1" fillId="4" borderId="0" xfId="0" applyNumberFormat="1" applyFont="1" applyFill="1"/>
    <xf numFmtId="164" fontId="6" fillId="4" borderId="0" xfId="0" applyNumberFormat="1" applyFont="1" applyFill="1"/>
    <xf numFmtId="0" fontId="0" fillId="0" borderId="0" xfId="0" applyFont="1"/>
    <xf numFmtId="0" fontId="10" fillId="0" borderId="0" xfId="0" applyFont="1"/>
    <xf numFmtId="0" fontId="5" fillId="0" borderId="0" xfId="0" applyFont="1"/>
    <xf numFmtId="165" fontId="7" fillId="0" borderId="0" xfId="0" applyNumberFormat="1" applyFont="1"/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/>
    <xf numFmtId="164" fontId="7" fillId="4" borderId="0" xfId="0" applyNumberFormat="1" applyFont="1" applyFill="1"/>
    <xf numFmtId="164" fontId="13" fillId="0" borderId="0" xfId="0" applyNumberFormat="1" applyFont="1"/>
    <xf numFmtId="166" fontId="0" fillId="0" borderId="0" xfId="0" applyNumberFormat="1"/>
    <xf numFmtId="0" fontId="0" fillId="0" borderId="0" xfId="0" applyAlignment="1">
      <alignment horizontal="right" vertical="center"/>
    </xf>
    <xf numFmtId="0" fontId="0" fillId="4" borderId="1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49" fontId="13" fillId="4" borderId="1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0" fillId="6" borderId="0" xfId="0" applyFill="1"/>
    <xf numFmtId="0" fontId="1" fillId="6" borderId="0" xfId="0" applyFont="1" applyFill="1"/>
    <xf numFmtId="164" fontId="7" fillId="6" borderId="0" xfId="0" applyNumberFormat="1" applyFont="1" applyFill="1"/>
    <xf numFmtId="164" fontId="1" fillId="6" borderId="0" xfId="0" applyNumberFormat="1" applyFont="1" applyFill="1"/>
    <xf numFmtId="0" fontId="15" fillId="0" borderId="0" xfId="0" applyFont="1"/>
    <xf numFmtId="0" fontId="16" fillId="4" borderId="0" xfId="0" applyFont="1" applyFill="1"/>
    <xf numFmtId="0" fontId="16" fillId="3" borderId="0" xfId="0" applyFont="1" applyFill="1"/>
    <xf numFmtId="0" fontId="5" fillId="0" borderId="0" xfId="0" quotePrefix="1" applyFont="1"/>
    <xf numFmtId="0" fontId="5" fillId="2" borderId="0" xfId="0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24</xdr:row>
      <xdr:rowOff>0</xdr:rowOff>
    </xdr:from>
    <xdr:to>
      <xdr:col>14</xdr:col>
      <xdr:colOff>751205</xdr:colOff>
      <xdr:row>27</xdr:row>
      <xdr:rowOff>123190</xdr:rowOff>
    </xdr:to>
    <xdr:pic>
      <xdr:nvPicPr>
        <xdr:cNvPr id="7" name="Grafik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5" y="5067300"/>
          <a:ext cx="5323205" cy="77089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13</xdr:col>
      <xdr:colOff>76199</xdr:colOff>
      <xdr:row>4</xdr:row>
      <xdr:rowOff>266700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81000"/>
          <a:ext cx="160019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showGridLines="0" tabSelected="1" workbookViewId="0">
      <selection activeCell="D18" sqref="D18"/>
    </sheetView>
  </sheetViews>
  <sheetFormatPr baseColWidth="10" defaultRowHeight="15" x14ac:dyDescent="0.25"/>
  <cols>
    <col min="1" max="2" width="3.42578125" customWidth="1"/>
    <col min="3" max="3" width="5.28515625" customWidth="1"/>
    <col min="4" max="4" width="10.5703125" customWidth="1"/>
    <col min="5" max="6" width="7.42578125" customWidth="1"/>
    <col min="16" max="16" width="2.28515625" customWidth="1"/>
    <col min="17" max="17" width="5.7109375" customWidth="1"/>
    <col min="18" max="18" width="7.5703125" customWidth="1"/>
    <col min="19" max="19" width="6.85546875" customWidth="1"/>
    <col min="21" max="21" width="9.42578125" customWidth="1"/>
    <col min="22" max="22" width="9.7109375" customWidth="1"/>
    <col min="23" max="23" width="11" customWidth="1"/>
    <col min="26" max="26" width="7.28515625" customWidth="1"/>
    <col min="27" max="27" width="8.140625" customWidth="1"/>
    <col min="29" max="29" width="2.42578125" customWidth="1"/>
  </cols>
  <sheetData>
    <row r="1" spans="1:29" x14ac:dyDescent="0.25">
      <c r="AC1" s="38"/>
    </row>
    <row r="2" spans="1:29" x14ac:dyDescent="0.25">
      <c r="AC2" s="38"/>
    </row>
    <row r="3" spans="1:29" x14ac:dyDescent="0.25">
      <c r="AC3" s="38"/>
    </row>
    <row r="4" spans="1:29" x14ac:dyDescent="0.25">
      <c r="AC4" s="38"/>
    </row>
    <row r="5" spans="1:29" ht="23.25" x14ac:dyDescent="0.35">
      <c r="C5" s="22" t="s">
        <v>153</v>
      </c>
      <c r="AC5" s="38"/>
    </row>
    <row r="6" spans="1:29" x14ac:dyDescent="0.25">
      <c r="C6" t="s">
        <v>165</v>
      </c>
      <c r="L6" s="24" t="s">
        <v>155</v>
      </c>
      <c r="AC6" s="38"/>
    </row>
    <row r="7" spans="1:29" x14ac:dyDescent="0.25">
      <c r="AC7" s="38"/>
    </row>
    <row r="8" spans="1:29" ht="12" customHeight="1" x14ac:dyDescent="0.25">
      <c r="A8" s="39"/>
      <c r="B8" s="39"/>
      <c r="C8" s="39"/>
      <c r="D8" s="39"/>
      <c r="E8" s="39"/>
      <c r="F8" s="39"/>
      <c r="G8" s="40"/>
      <c r="H8" s="39"/>
      <c r="I8" s="39"/>
      <c r="J8" s="39"/>
      <c r="K8" s="39"/>
      <c r="L8" s="39"/>
      <c r="M8" s="41"/>
      <c r="N8" s="42"/>
      <c r="O8" s="42"/>
      <c r="P8" s="42"/>
      <c r="Q8" s="42"/>
      <c r="R8" s="39"/>
      <c r="S8" s="39"/>
      <c r="T8" s="41"/>
      <c r="U8" s="41"/>
      <c r="V8" s="42"/>
      <c r="W8" s="42"/>
      <c r="X8" s="42"/>
      <c r="Y8" s="39"/>
      <c r="Z8" s="39"/>
      <c r="AA8" s="39"/>
      <c r="AB8" s="39"/>
      <c r="AC8" s="38"/>
    </row>
    <row r="9" spans="1:29" x14ac:dyDescent="0.25">
      <c r="G9" s="3"/>
      <c r="K9" s="7"/>
      <c r="L9" s="9"/>
      <c r="M9" s="9"/>
      <c r="N9" s="8"/>
      <c r="O9" s="8"/>
      <c r="P9" s="42"/>
      <c r="Q9" s="8"/>
      <c r="R9" s="8"/>
      <c r="S9" s="8"/>
      <c r="T9" s="8"/>
      <c r="U9" s="8"/>
      <c r="X9" s="8"/>
      <c r="AC9" s="38"/>
    </row>
    <row r="10" spans="1:29" ht="18.75" x14ac:dyDescent="0.3">
      <c r="C10" s="18" t="s">
        <v>135</v>
      </c>
      <c r="D10" s="47">
        <v>11</v>
      </c>
      <c r="E10" s="3"/>
      <c r="F10" s="3"/>
      <c r="G10" s="3"/>
      <c r="H10" s="3"/>
      <c r="I10" s="3" t="s">
        <v>177</v>
      </c>
      <c r="J10" s="3"/>
      <c r="O10" s="8"/>
      <c r="P10" s="42"/>
      <c r="Q10" s="8"/>
      <c r="S10" s="7"/>
      <c r="T10" s="9"/>
      <c r="U10" s="9"/>
      <c r="V10" s="8"/>
      <c r="W10" s="8"/>
      <c r="X10" s="8"/>
      <c r="AC10" s="38"/>
    </row>
    <row r="11" spans="1:29" ht="18.75" x14ac:dyDescent="0.3">
      <c r="C11" s="18"/>
      <c r="D11" s="18"/>
      <c r="E11" s="3"/>
      <c r="F11" s="3"/>
      <c r="G11" s="3"/>
      <c r="H11" s="3"/>
      <c r="I11" t="s">
        <v>178</v>
      </c>
      <c r="P11" s="39"/>
      <c r="S11" s="7"/>
      <c r="T11" s="9"/>
      <c r="U11" s="9"/>
      <c r="V11" s="8"/>
      <c r="W11" s="8"/>
      <c r="X11" s="8"/>
      <c r="AC11" s="38"/>
    </row>
    <row r="12" spans="1:29" ht="18.75" x14ac:dyDescent="0.3">
      <c r="C12" s="18" t="s">
        <v>136</v>
      </c>
      <c r="D12" s="47">
        <v>4</v>
      </c>
      <c r="E12" s="3"/>
      <c r="F12" s="3"/>
      <c r="G12" s="3"/>
      <c r="H12" s="3"/>
      <c r="P12" s="39"/>
      <c r="S12" s="7"/>
      <c r="T12" s="9"/>
      <c r="U12" s="9"/>
      <c r="V12" s="8"/>
      <c r="W12" s="8"/>
      <c r="X12" s="8"/>
      <c r="AC12" s="38"/>
    </row>
    <row r="13" spans="1:29" ht="18.75" x14ac:dyDescent="0.3">
      <c r="C13" s="18"/>
      <c r="D13" s="18"/>
      <c r="E13" s="3"/>
      <c r="F13" s="3"/>
      <c r="G13" s="3"/>
      <c r="H13" s="3"/>
      <c r="I13" t="s">
        <v>179</v>
      </c>
      <c r="P13" s="39"/>
      <c r="S13" s="7"/>
      <c r="T13" s="9"/>
      <c r="U13" s="9"/>
      <c r="V13" s="8"/>
      <c r="W13" s="8"/>
      <c r="X13" s="8"/>
      <c r="AC13" s="38"/>
    </row>
    <row r="14" spans="1:29" ht="18.75" x14ac:dyDescent="0.3">
      <c r="C14" s="43" t="s">
        <v>0</v>
      </c>
      <c r="D14" s="44">
        <f>(D10+D12/60)*15</f>
        <v>166</v>
      </c>
      <c r="E14" s="3"/>
      <c r="F14" s="3"/>
      <c r="G14" s="3"/>
      <c r="H14" s="3"/>
      <c r="I14" t="s">
        <v>180</v>
      </c>
      <c r="P14" s="39"/>
      <c r="S14" s="7"/>
      <c r="T14" s="9"/>
      <c r="U14" s="9"/>
      <c r="V14" s="8"/>
      <c r="W14" s="8"/>
      <c r="X14" s="8"/>
      <c r="AC14" s="38"/>
    </row>
    <row r="15" spans="1:29" ht="18.75" x14ac:dyDescent="0.3">
      <c r="C15" s="43"/>
      <c r="D15" s="45"/>
      <c r="E15" s="3"/>
      <c r="F15" s="3"/>
      <c r="G15" s="3"/>
      <c r="P15" s="39"/>
      <c r="S15" s="7"/>
      <c r="T15" s="9"/>
      <c r="U15" s="9"/>
      <c r="V15" s="8"/>
      <c r="W15" s="8"/>
      <c r="X15" s="8"/>
      <c r="AC15" s="38"/>
    </row>
    <row r="16" spans="1:29" ht="18.75" x14ac:dyDescent="0.3">
      <c r="C16" s="43" t="s">
        <v>2</v>
      </c>
      <c r="D16" s="47">
        <v>61</v>
      </c>
      <c r="E16" s="3"/>
      <c r="F16" s="3"/>
      <c r="G16" s="3"/>
      <c r="P16" s="39"/>
      <c r="S16" s="7"/>
      <c r="T16" s="9"/>
      <c r="U16" s="9"/>
      <c r="V16" s="8"/>
      <c r="W16" s="8"/>
      <c r="X16" s="8"/>
      <c r="AC16" s="38"/>
    </row>
    <row r="17" spans="3:29" ht="18.75" x14ac:dyDescent="0.3">
      <c r="C17" s="43"/>
      <c r="D17" s="18"/>
      <c r="P17" s="39"/>
      <c r="S17" s="7"/>
      <c r="T17" s="9"/>
      <c r="U17" s="9"/>
      <c r="V17" s="8"/>
      <c r="W17" s="8"/>
      <c r="X17" s="8"/>
      <c r="AC17" s="38"/>
    </row>
    <row r="18" spans="3:29" ht="18.75" x14ac:dyDescent="0.3">
      <c r="C18" s="46" t="s">
        <v>140</v>
      </c>
      <c r="D18" s="47">
        <v>45</v>
      </c>
      <c r="P18" s="39"/>
      <c r="S18" s="7"/>
      <c r="T18" s="9"/>
      <c r="U18" s="9"/>
      <c r="V18" s="8"/>
      <c r="W18" s="8"/>
      <c r="X18" s="8"/>
      <c r="AC18" s="38"/>
    </row>
    <row r="19" spans="3:29" x14ac:dyDescent="0.25">
      <c r="P19" s="39"/>
      <c r="S19" s="7"/>
      <c r="T19" s="9"/>
      <c r="U19" s="9"/>
      <c r="V19" s="8"/>
      <c r="W19" s="8"/>
      <c r="X19" s="8"/>
      <c r="AC19" s="38"/>
    </row>
    <row r="20" spans="3:29" x14ac:dyDescent="0.25">
      <c r="C20" s="1" t="s">
        <v>1</v>
      </c>
      <c r="D20" s="14">
        <f>IF(D16&lt;0,D16-D18/60,D16+D18/60)</f>
        <v>61.75</v>
      </c>
      <c r="K20" s="7"/>
      <c r="N20" s="8"/>
      <c r="O20" s="8"/>
      <c r="P20" s="42"/>
      <c r="Q20" s="8"/>
      <c r="S20" s="7"/>
      <c r="T20" s="9"/>
      <c r="U20" s="9"/>
      <c r="V20" s="8"/>
      <c r="W20" s="8"/>
      <c r="X20" s="8"/>
      <c r="AC20" s="38"/>
    </row>
    <row r="21" spans="3:29" x14ac:dyDescent="0.25">
      <c r="C21" s="11"/>
      <c r="K21" s="7"/>
      <c r="N21" s="8"/>
      <c r="O21" s="8"/>
      <c r="P21" s="42"/>
      <c r="R21" t="s">
        <v>167</v>
      </c>
      <c r="S21" s="7"/>
      <c r="T21" s="9"/>
      <c r="U21" s="9"/>
      <c r="V21" s="8"/>
      <c r="W21" s="7"/>
      <c r="X21" s="8"/>
      <c r="Y21" t="s">
        <v>162</v>
      </c>
      <c r="AC21" s="38"/>
    </row>
    <row r="22" spans="3:29" x14ac:dyDescent="0.25">
      <c r="C22" t="s">
        <v>145</v>
      </c>
      <c r="F22" s="2"/>
      <c r="H22" s="5"/>
      <c r="I22" t="s">
        <v>156</v>
      </c>
      <c r="K22" s="7"/>
      <c r="N22" s="8"/>
      <c r="O22" s="8"/>
      <c r="P22" s="42"/>
      <c r="Q22" s="8"/>
      <c r="Y22" t="s">
        <v>163</v>
      </c>
      <c r="AC22" s="38"/>
    </row>
    <row r="23" spans="3:29" x14ac:dyDescent="0.25">
      <c r="C23" s="9" t="s">
        <v>137</v>
      </c>
      <c r="D23" s="6">
        <f>SIN(RADIANS(J31))*SIN(RADIANS(D20))+COS(RADIANS(D20))*COS(RADIANS(J31))*COS(RADIANS(D14-J33))</f>
        <v>0.77752482234011289</v>
      </c>
      <c r="I23" s="2" t="s">
        <v>157</v>
      </c>
      <c r="K23" s="7"/>
      <c r="N23" s="8"/>
      <c r="O23" s="8"/>
      <c r="P23" s="42"/>
      <c r="R23" s="31" t="s">
        <v>37</v>
      </c>
      <c r="S23" s="31"/>
      <c r="T23" s="31"/>
      <c r="U23" s="32" t="s">
        <v>38</v>
      </c>
      <c r="V23" s="32" t="s">
        <v>39</v>
      </c>
      <c r="W23" s="32" t="s">
        <v>40</v>
      </c>
      <c r="Y23" s="27" t="s">
        <v>37</v>
      </c>
      <c r="Z23" s="28" t="s">
        <v>41</v>
      </c>
      <c r="AA23" s="28" t="s">
        <v>42</v>
      </c>
      <c r="AC23" s="38"/>
    </row>
    <row r="24" spans="3:29" x14ac:dyDescent="0.25">
      <c r="K24" s="7"/>
      <c r="N24" s="8"/>
      <c r="P24" s="39"/>
      <c r="Q24" s="8"/>
      <c r="R24" s="31"/>
      <c r="S24" s="31"/>
      <c r="T24" s="31"/>
      <c r="U24" s="29" t="s">
        <v>168</v>
      </c>
      <c r="V24" s="30" t="s">
        <v>169</v>
      </c>
      <c r="W24" s="32" t="s">
        <v>43</v>
      </c>
      <c r="Y24" s="27"/>
      <c r="Z24" s="27"/>
      <c r="AA24" s="27"/>
      <c r="AC24" s="38"/>
    </row>
    <row r="25" spans="3:29" ht="21" x14ac:dyDescent="0.35">
      <c r="C25" s="17" t="s">
        <v>141</v>
      </c>
      <c r="D25" s="15">
        <f>ASIN(D23)*180/PI()</f>
        <v>51.034505803552612</v>
      </c>
      <c r="E25" s="18" t="s">
        <v>2</v>
      </c>
      <c r="K25" s="7"/>
      <c r="N25" s="8"/>
      <c r="O25" s="8"/>
      <c r="P25" s="42"/>
      <c r="R25" s="33" t="s">
        <v>168</v>
      </c>
      <c r="S25" s="34" t="s">
        <v>44</v>
      </c>
      <c r="T25" s="34" t="s">
        <v>3</v>
      </c>
      <c r="U25" s="35" t="s">
        <v>45</v>
      </c>
      <c r="V25" s="36" t="s">
        <v>46</v>
      </c>
      <c r="W25" s="36">
        <v>4</v>
      </c>
      <c r="Y25" s="27" t="s">
        <v>3</v>
      </c>
      <c r="Z25" s="27">
        <v>-0.71</v>
      </c>
      <c r="AA25" s="27">
        <v>315.77999999999997</v>
      </c>
      <c r="AC25" s="38"/>
    </row>
    <row r="26" spans="3:29" x14ac:dyDescent="0.25">
      <c r="K26" s="7"/>
      <c r="N26" s="8"/>
      <c r="O26" s="8"/>
      <c r="P26" s="42"/>
      <c r="Q26" s="8"/>
      <c r="R26" s="33" t="s">
        <v>168</v>
      </c>
      <c r="S26" s="34" t="s">
        <v>47</v>
      </c>
      <c r="T26" s="34" t="s">
        <v>4</v>
      </c>
      <c r="U26" s="35" t="s">
        <v>48</v>
      </c>
      <c r="V26" s="36" t="s">
        <v>49</v>
      </c>
      <c r="W26" s="36">
        <v>8</v>
      </c>
      <c r="Y26" s="27" t="s">
        <v>4</v>
      </c>
      <c r="Z26" s="27">
        <v>-8.8800000000000008</v>
      </c>
      <c r="AA26" s="27">
        <v>227.22</v>
      </c>
      <c r="AC26" s="38"/>
    </row>
    <row r="27" spans="3:29" x14ac:dyDescent="0.25">
      <c r="C27" t="s">
        <v>143</v>
      </c>
      <c r="F27" t="s">
        <v>144</v>
      </c>
      <c r="P27" s="39"/>
      <c r="R27" s="33" t="s">
        <v>168</v>
      </c>
      <c r="S27" s="34" t="s">
        <v>50</v>
      </c>
      <c r="T27" s="34" t="s">
        <v>5</v>
      </c>
      <c r="U27" s="35" t="s">
        <v>51</v>
      </c>
      <c r="V27" s="36" t="s">
        <v>52</v>
      </c>
      <c r="W27" s="36">
        <v>11</v>
      </c>
      <c r="Y27" s="27" t="s">
        <v>5</v>
      </c>
      <c r="Z27" s="27">
        <v>13.03</v>
      </c>
      <c r="AA27" s="27">
        <v>213.69</v>
      </c>
      <c r="AC27" s="38"/>
    </row>
    <row r="28" spans="3:29" x14ac:dyDescent="0.25">
      <c r="D28" s="19">
        <f>COS(RADIANS(D20))*SIN(RADIANS(D14-J33))/COS(RADIANS(D25))</f>
        <v>-0.33994918301286375</v>
      </c>
      <c r="G28" s="19">
        <f>(COS(RADIANS(J31))*SIN(RADIANS(D20))-SIN(RADIANS(J31))*COS(RADIANS(D20))*COS(RADIANS(D14-J33)))/COS(RADIANS(D25))</f>
        <v>0.94044380638552083</v>
      </c>
      <c r="P28" s="39"/>
      <c r="R28" s="33" t="s">
        <v>168</v>
      </c>
      <c r="S28" s="34" t="s">
        <v>53</v>
      </c>
      <c r="T28" s="34" t="s">
        <v>6</v>
      </c>
      <c r="U28" s="35" t="s">
        <v>54</v>
      </c>
      <c r="V28" s="36" t="s">
        <v>55</v>
      </c>
      <c r="W28" s="36">
        <v>17</v>
      </c>
      <c r="Y28" s="27" t="s">
        <v>6</v>
      </c>
      <c r="Z28" s="27">
        <v>-8.91</v>
      </c>
      <c r="AA28" s="27">
        <v>47.74</v>
      </c>
      <c r="AC28" s="38"/>
    </row>
    <row r="29" spans="3:29" x14ac:dyDescent="0.25">
      <c r="I29" t="s">
        <v>158</v>
      </c>
      <c r="K29" s="7"/>
      <c r="N29" s="8"/>
      <c r="P29" s="39"/>
      <c r="R29" s="33" t="s">
        <v>168</v>
      </c>
      <c r="S29" s="34" t="s">
        <v>56</v>
      </c>
      <c r="T29" s="34" t="s">
        <v>7</v>
      </c>
      <c r="U29" s="35" t="s">
        <v>57</v>
      </c>
      <c r="V29" s="36" t="s">
        <v>58</v>
      </c>
      <c r="W29" s="36">
        <v>26</v>
      </c>
      <c r="Y29" s="27" t="s">
        <v>7</v>
      </c>
      <c r="Z29" s="27">
        <v>19.239999999999998</v>
      </c>
      <c r="AA29" s="27">
        <v>67.44</v>
      </c>
      <c r="AC29" s="38"/>
    </row>
    <row r="30" spans="3:29" ht="18" x14ac:dyDescent="0.35">
      <c r="D30" s="16" t="s">
        <v>146</v>
      </c>
      <c r="G30" s="16" t="s">
        <v>148</v>
      </c>
      <c r="P30" s="39"/>
      <c r="R30" s="33" t="s">
        <v>168</v>
      </c>
      <c r="S30" s="34" t="s">
        <v>59</v>
      </c>
      <c r="T30" s="34" t="s">
        <v>8</v>
      </c>
      <c r="U30" s="35" t="s">
        <v>60</v>
      </c>
      <c r="V30" s="36" t="s">
        <v>61</v>
      </c>
      <c r="W30" s="36">
        <v>36</v>
      </c>
      <c r="Y30" s="27" t="s">
        <v>8</v>
      </c>
      <c r="Z30" s="27">
        <v>69.11</v>
      </c>
      <c r="AA30" s="27">
        <v>15.14</v>
      </c>
      <c r="AC30" s="38"/>
    </row>
    <row r="31" spans="3:29" ht="18" x14ac:dyDescent="0.25">
      <c r="D31" s="19">
        <f>ASIN(D28)*180/PI()</f>
        <v>-19.873778055933126</v>
      </c>
      <c r="G31" s="19">
        <f>ACOS(G28)*180/PI()</f>
        <v>19.873778055933069</v>
      </c>
      <c r="I31" s="13" t="s">
        <v>138</v>
      </c>
      <c r="J31" s="21">
        <v>27.13</v>
      </c>
      <c r="K31" t="s">
        <v>2</v>
      </c>
      <c r="P31" s="39"/>
      <c r="R31" s="33" t="s">
        <v>168</v>
      </c>
      <c r="S31" s="34" t="s">
        <v>62</v>
      </c>
      <c r="T31" s="34" t="s">
        <v>9</v>
      </c>
      <c r="U31" s="35" t="s">
        <v>63</v>
      </c>
      <c r="V31" s="36" t="s">
        <v>64</v>
      </c>
      <c r="W31" s="36">
        <v>42</v>
      </c>
      <c r="Y31" s="27" t="s">
        <v>9</v>
      </c>
      <c r="Z31" s="27">
        <v>4.57</v>
      </c>
      <c r="AA31" s="27">
        <v>162.58000000000001</v>
      </c>
      <c r="AC31" s="38"/>
    </row>
    <row r="32" spans="3:29" x14ac:dyDescent="0.25">
      <c r="I32" s="21"/>
      <c r="P32" s="39"/>
      <c r="R32" s="33" t="s">
        <v>168</v>
      </c>
      <c r="S32" s="34" t="s">
        <v>65</v>
      </c>
      <c r="T32" s="34" t="s">
        <v>10</v>
      </c>
      <c r="U32" s="35" t="s">
        <v>66</v>
      </c>
      <c r="V32" s="36" t="s">
        <v>67</v>
      </c>
      <c r="W32" s="36">
        <v>46</v>
      </c>
      <c r="Y32" s="27" t="s">
        <v>10</v>
      </c>
      <c r="Z32" s="27">
        <v>22.48</v>
      </c>
      <c r="AA32" s="27">
        <v>187.44</v>
      </c>
      <c r="AC32" s="38"/>
    </row>
    <row r="33" spans="3:29" ht="18" x14ac:dyDescent="0.25">
      <c r="D33" s="20" t="s">
        <v>149</v>
      </c>
      <c r="G33" s="20" t="s">
        <v>149</v>
      </c>
      <c r="I33" s="13" t="s">
        <v>139</v>
      </c>
      <c r="J33" s="21">
        <v>192.85</v>
      </c>
      <c r="K33" t="s">
        <v>2</v>
      </c>
      <c r="P33" s="39"/>
      <c r="R33" s="33" t="s">
        <v>170</v>
      </c>
      <c r="S33" s="34" t="s">
        <v>159</v>
      </c>
      <c r="T33" s="34" t="s">
        <v>11</v>
      </c>
      <c r="U33" s="35" t="s">
        <v>68</v>
      </c>
      <c r="V33" s="36" t="s">
        <v>69</v>
      </c>
      <c r="W33" s="36">
        <v>59</v>
      </c>
      <c r="Y33" s="27" t="s">
        <v>11</v>
      </c>
      <c r="Z33" s="27">
        <v>61.58</v>
      </c>
      <c r="AA33" s="27">
        <v>113.11</v>
      </c>
      <c r="AC33" s="38"/>
    </row>
    <row r="34" spans="3:29" x14ac:dyDescent="0.25">
      <c r="D34" s="9">
        <f>D31+J35+180</f>
        <v>283.05622194406686</v>
      </c>
      <c r="G34" s="9">
        <f>G31+J35</f>
        <v>142.80377805593307</v>
      </c>
      <c r="I34" s="21"/>
      <c r="P34" s="39"/>
      <c r="R34" s="33" t="s">
        <v>171</v>
      </c>
      <c r="S34" s="34" t="s">
        <v>159</v>
      </c>
      <c r="T34" s="34" t="s">
        <v>12</v>
      </c>
      <c r="U34" s="35" t="s">
        <v>70</v>
      </c>
      <c r="V34" s="36" t="s">
        <v>71</v>
      </c>
      <c r="W34" s="36">
        <v>62</v>
      </c>
      <c r="Y34" s="27" t="s">
        <v>12</v>
      </c>
      <c r="Z34" s="27">
        <v>54.8</v>
      </c>
      <c r="AA34" s="27">
        <v>149.16999999999999</v>
      </c>
      <c r="AC34" s="38"/>
    </row>
    <row r="35" spans="3:29" ht="18" x14ac:dyDescent="0.25">
      <c r="I35" s="20" t="s">
        <v>147</v>
      </c>
      <c r="J35">
        <v>122.93</v>
      </c>
      <c r="K35" t="s">
        <v>2</v>
      </c>
      <c r="L35" s="12"/>
      <c r="M35" s="12"/>
      <c r="N35" s="12"/>
      <c r="P35" s="39"/>
      <c r="R35" s="33" t="s">
        <v>172</v>
      </c>
      <c r="S35" s="34" t="s">
        <v>159</v>
      </c>
      <c r="T35" s="34" t="s">
        <v>13</v>
      </c>
      <c r="U35" s="35" t="s">
        <v>72</v>
      </c>
      <c r="V35" s="36" t="s">
        <v>73</v>
      </c>
      <c r="W35" s="36">
        <v>62</v>
      </c>
      <c r="Y35" s="27" t="s">
        <v>13</v>
      </c>
      <c r="Z35" s="27">
        <v>61.16</v>
      </c>
      <c r="AA35" s="27">
        <v>122.18</v>
      </c>
      <c r="AC35" s="38"/>
    </row>
    <row r="36" spans="3:29" x14ac:dyDescent="0.25">
      <c r="D36" s="26" t="s">
        <v>151</v>
      </c>
      <c r="G36" s="26" t="s">
        <v>151</v>
      </c>
      <c r="K36" s="10"/>
      <c r="L36" s="10"/>
      <c r="M36" s="10"/>
      <c r="N36" s="10"/>
      <c r="P36" s="39"/>
      <c r="R36" s="33" t="s">
        <v>169</v>
      </c>
      <c r="S36" s="34" t="s">
        <v>159</v>
      </c>
      <c r="T36" s="34" t="s">
        <v>14</v>
      </c>
      <c r="U36" s="35" t="s">
        <v>74</v>
      </c>
      <c r="V36" s="36" t="s">
        <v>75</v>
      </c>
      <c r="W36" s="36">
        <v>65</v>
      </c>
      <c r="Y36" s="27" t="s">
        <v>14</v>
      </c>
      <c r="Z36" s="27">
        <v>59.42</v>
      </c>
      <c r="AA36" s="27">
        <v>132.57</v>
      </c>
      <c r="AC36" s="38"/>
    </row>
    <row r="37" spans="3:29" x14ac:dyDescent="0.25">
      <c r="D37" s="26" t="s">
        <v>164</v>
      </c>
      <c r="G37" s="26" t="s">
        <v>164</v>
      </c>
      <c r="P37" s="39"/>
      <c r="R37" s="33" t="s">
        <v>173</v>
      </c>
      <c r="S37" s="34" t="s">
        <v>76</v>
      </c>
      <c r="T37" s="34" t="s">
        <v>15</v>
      </c>
      <c r="U37" s="35" t="s">
        <v>77</v>
      </c>
      <c r="V37" s="36" t="s">
        <v>78</v>
      </c>
      <c r="W37" s="36">
        <v>68</v>
      </c>
      <c r="Y37" s="27" t="s">
        <v>15</v>
      </c>
      <c r="Z37" s="27">
        <v>-18.5</v>
      </c>
      <c r="AA37" s="27">
        <v>214.51</v>
      </c>
      <c r="AC37" s="38"/>
    </row>
    <row r="38" spans="3:29" x14ac:dyDescent="0.25">
      <c r="D38" s="23">
        <f>IF(D34&gt;=360,ROUND(D34-360,1),ROUND(D34,1))</f>
        <v>283.10000000000002</v>
      </c>
      <c r="G38" s="23">
        <f>IF(G34&gt;=360,ROUND(G34-360,1),ROUND(G34,1))</f>
        <v>142.80000000000001</v>
      </c>
      <c r="P38" s="39"/>
      <c r="R38" s="33" t="s">
        <v>168</v>
      </c>
      <c r="S38" s="34" t="s">
        <v>79</v>
      </c>
      <c r="T38" s="34" t="s">
        <v>16</v>
      </c>
      <c r="U38" s="35" t="s">
        <v>80</v>
      </c>
      <c r="V38" s="36" t="s">
        <v>81</v>
      </c>
      <c r="W38" s="36">
        <v>68</v>
      </c>
      <c r="Y38" s="27" t="s">
        <v>16</v>
      </c>
      <c r="Z38" s="27">
        <v>-20.25</v>
      </c>
      <c r="AA38" s="27">
        <v>180.97</v>
      </c>
      <c r="AC38" s="38"/>
    </row>
    <row r="39" spans="3:29" x14ac:dyDescent="0.25">
      <c r="D39" s="25"/>
      <c r="G39" s="25"/>
      <c r="P39" s="39"/>
      <c r="R39" s="33" t="s">
        <v>168</v>
      </c>
      <c r="S39" s="34" t="s">
        <v>159</v>
      </c>
      <c r="T39" s="34" t="s">
        <v>17</v>
      </c>
      <c r="U39" s="35" t="s">
        <v>82</v>
      </c>
      <c r="V39" s="36" t="s">
        <v>83</v>
      </c>
      <c r="W39" s="36">
        <v>75</v>
      </c>
      <c r="Y39" s="27" t="s">
        <v>17</v>
      </c>
      <c r="Z39" s="27">
        <v>51.01</v>
      </c>
      <c r="AA39" s="27">
        <v>142.85</v>
      </c>
      <c r="AC39" s="38"/>
    </row>
    <row r="40" spans="3:29" x14ac:dyDescent="0.25">
      <c r="D40" s="21" t="s">
        <v>150</v>
      </c>
      <c r="G40" s="21" t="s">
        <v>150</v>
      </c>
      <c r="K40" s="3"/>
      <c r="P40" s="39"/>
      <c r="R40" s="33" t="s">
        <v>174</v>
      </c>
      <c r="S40" s="34" t="s">
        <v>159</v>
      </c>
      <c r="T40" s="34" t="s">
        <v>18</v>
      </c>
      <c r="U40" s="35" t="s">
        <v>84</v>
      </c>
      <c r="V40" s="36" t="s">
        <v>85</v>
      </c>
      <c r="W40" s="36">
        <v>75</v>
      </c>
      <c r="Y40" s="27" t="s">
        <v>18</v>
      </c>
      <c r="Z40" s="27">
        <v>61.38</v>
      </c>
      <c r="AA40" s="27">
        <v>140.84</v>
      </c>
      <c r="AC40" s="38"/>
    </row>
    <row r="41" spans="3:29" x14ac:dyDescent="0.25">
      <c r="D41" s="9">
        <f>360-D31</f>
        <v>379.87377805593314</v>
      </c>
      <c r="G41" s="9">
        <f>360-G31</f>
        <v>340.12622194406691</v>
      </c>
      <c r="P41" s="39"/>
      <c r="R41" s="33" t="s">
        <v>86</v>
      </c>
      <c r="S41" s="34" t="s">
        <v>87</v>
      </c>
      <c r="T41" s="34" t="s">
        <v>19</v>
      </c>
      <c r="U41" s="35" t="s">
        <v>88</v>
      </c>
      <c r="V41" s="36" t="s">
        <v>89</v>
      </c>
      <c r="W41" s="36">
        <v>85</v>
      </c>
      <c r="Y41" s="27" t="s">
        <v>19</v>
      </c>
      <c r="Z41" s="27">
        <v>-58.79</v>
      </c>
      <c r="AA41" s="27">
        <v>290.83999999999997</v>
      </c>
      <c r="AC41" s="38"/>
    </row>
    <row r="42" spans="3:29" x14ac:dyDescent="0.25">
      <c r="P42" s="39"/>
      <c r="R42" s="33" t="s">
        <v>168</v>
      </c>
      <c r="S42" s="34" t="s">
        <v>90</v>
      </c>
      <c r="T42" s="34" t="s">
        <v>20</v>
      </c>
      <c r="U42" s="37" t="s">
        <v>91</v>
      </c>
      <c r="V42" s="36" t="s">
        <v>92</v>
      </c>
      <c r="W42" s="36">
        <v>85</v>
      </c>
      <c r="Y42" s="27" t="s">
        <v>20</v>
      </c>
      <c r="Z42" s="27">
        <v>48.94</v>
      </c>
      <c r="AA42" s="27">
        <v>226.43</v>
      </c>
      <c r="AC42" s="38"/>
    </row>
    <row r="43" spans="3:29" ht="18" x14ac:dyDescent="0.25">
      <c r="D43" s="20" t="s">
        <v>149</v>
      </c>
      <c r="G43" s="20" t="s">
        <v>149</v>
      </c>
      <c r="P43" s="39"/>
      <c r="R43" s="33" t="s">
        <v>168</v>
      </c>
      <c r="S43" s="34" t="s">
        <v>93</v>
      </c>
      <c r="T43" s="34" t="s">
        <v>21</v>
      </c>
      <c r="U43" s="35" t="s">
        <v>94</v>
      </c>
      <c r="V43" s="36" t="s">
        <v>95</v>
      </c>
      <c r="W43" s="36">
        <v>120</v>
      </c>
      <c r="Y43" s="27" t="s">
        <v>21</v>
      </c>
      <c r="Z43" s="27">
        <v>-6.3</v>
      </c>
      <c r="AA43" s="27">
        <v>121.42</v>
      </c>
      <c r="AC43" s="38"/>
    </row>
    <row r="44" spans="3:29" x14ac:dyDescent="0.25">
      <c r="D44" s="9">
        <f>D41+J35</f>
        <v>502.80377805593315</v>
      </c>
      <c r="G44" s="9">
        <f>G41+J35</f>
        <v>463.05622194406692</v>
      </c>
      <c r="P44" s="39"/>
      <c r="R44" s="33" t="s">
        <v>175</v>
      </c>
      <c r="S44" s="34" t="s">
        <v>79</v>
      </c>
      <c r="T44" s="34" t="s">
        <v>22</v>
      </c>
      <c r="U44" s="35" t="s">
        <v>96</v>
      </c>
      <c r="V44" s="36" t="s">
        <v>97</v>
      </c>
      <c r="W44" s="36">
        <v>240</v>
      </c>
      <c r="Y44" s="27" t="s">
        <v>22</v>
      </c>
      <c r="Z44" s="27">
        <v>-23.45</v>
      </c>
      <c r="AA44" s="27">
        <v>166.67</v>
      </c>
      <c r="AC44" s="38"/>
    </row>
    <row r="45" spans="3:29" x14ac:dyDescent="0.25">
      <c r="P45" s="39"/>
      <c r="R45" s="33" t="s">
        <v>168</v>
      </c>
      <c r="S45" s="34" t="s">
        <v>98</v>
      </c>
      <c r="T45" s="34" t="s">
        <v>23</v>
      </c>
      <c r="U45" s="35" t="s">
        <v>99</v>
      </c>
      <c r="V45" s="36" t="s">
        <v>100</v>
      </c>
      <c r="W45" s="36">
        <v>260</v>
      </c>
      <c r="Y45" s="27" t="s">
        <v>23</v>
      </c>
      <c r="Z45" s="27">
        <v>50.84</v>
      </c>
      <c r="AA45" s="27">
        <v>316.11</v>
      </c>
      <c r="AC45" s="38"/>
    </row>
    <row r="46" spans="3:29" x14ac:dyDescent="0.25">
      <c r="D46" s="26" t="s">
        <v>151</v>
      </c>
      <c r="G46" s="26" t="s">
        <v>151</v>
      </c>
      <c r="P46" s="39"/>
      <c r="R46" s="33" t="s">
        <v>168</v>
      </c>
      <c r="S46" s="34" t="s">
        <v>76</v>
      </c>
      <c r="T46" s="34" t="s">
        <v>24</v>
      </c>
      <c r="U46" s="35" t="s">
        <v>101</v>
      </c>
      <c r="V46" s="36" t="s">
        <v>102</v>
      </c>
      <c r="W46" s="36">
        <v>310</v>
      </c>
      <c r="Y46" s="27" t="s">
        <v>24</v>
      </c>
      <c r="Z46" s="27">
        <v>-8.9600000000000009</v>
      </c>
      <c r="AA46" s="27">
        <v>199.79</v>
      </c>
      <c r="AC46" s="38"/>
    </row>
    <row r="47" spans="3:29" x14ac:dyDescent="0.25">
      <c r="D47" s="23">
        <f>IF(D44&gt;=360,ROUND(D44-360,1),ROUND(D44,1))</f>
        <v>142.80000000000001</v>
      </c>
      <c r="G47" s="23">
        <f>IF(G44&gt;=360,ROUND(G44-360,1),ROUND(G44,1))</f>
        <v>103.1</v>
      </c>
      <c r="P47" s="39"/>
      <c r="R47" s="33" t="s">
        <v>168</v>
      </c>
      <c r="S47" s="34" t="s">
        <v>103</v>
      </c>
      <c r="T47" s="34" t="s">
        <v>25</v>
      </c>
      <c r="U47" s="35" t="s">
        <v>104</v>
      </c>
      <c r="V47" s="36" t="s">
        <v>105</v>
      </c>
      <c r="W47" s="36">
        <v>330</v>
      </c>
      <c r="Y47" s="27" t="s">
        <v>25</v>
      </c>
      <c r="Z47" s="27">
        <v>15.06</v>
      </c>
      <c r="AA47" s="27">
        <v>351.95</v>
      </c>
      <c r="AC47" s="38"/>
    </row>
    <row r="48" spans="3:29" x14ac:dyDescent="0.25">
      <c r="C48" s="3"/>
      <c r="D48" s="25"/>
      <c r="G48" s="25"/>
      <c r="P48" s="39"/>
      <c r="R48" s="33" t="s">
        <v>168</v>
      </c>
      <c r="S48" s="34" t="s">
        <v>106</v>
      </c>
      <c r="T48" s="34" t="s">
        <v>26</v>
      </c>
      <c r="U48" s="35" t="s">
        <v>107</v>
      </c>
      <c r="V48" s="36" t="s">
        <v>108</v>
      </c>
      <c r="W48" s="36">
        <v>360</v>
      </c>
      <c r="Y48" s="27" t="s">
        <v>26</v>
      </c>
      <c r="Z48" s="27">
        <v>-0.36</v>
      </c>
      <c r="AA48" s="27">
        <v>300.13</v>
      </c>
      <c r="AC48" s="38"/>
    </row>
    <row r="49" spans="1:29" x14ac:dyDescent="0.25">
      <c r="D49" s="26" t="s">
        <v>152</v>
      </c>
      <c r="P49" s="39"/>
      <c r="R49" s="33" t="s">
        <v>174</v>
      </c>
      <c r="S49" s="34" t="s">
        <v>76</v>
      </c>
      <c r="T49" s="34" t="s">
        <v>27</v>
      </c>
      <c r="U49" s="35" t="s">
        <v>109</v>
      </c>
      <c r="V49" s="36" t="s">
        <v>110</v>
      </c>
      <c r="W49" s="36">
        <v>360</v>
      </c>
      <c r="Y49" s="27" t="s">
        <v>27</v>
      </c>
      <c r="Z49" s="27">
        <v>-15.95</v>
      </c>
      <c r="AA49" s="27">
        <v>196.93</v>
      </c>
      <c r="AC49" s="38"/>
    </row>
    <row r="50" spans="1:29" x14ac:dyDescent="0.25">
      <c r="D50" s="26" t="s">
        <v>166</v>
      </c>
      <c r="P50" s="39"/>
      <c r="R50" s="33" t="s">
        <v>111</v>
      </c>
      <c r="S50" s="34" t="s">
        <v>106</v>
      </c>
      <c r="T50" s="34" t="s">
        <v>28</v>
      </c>
      <c r="U50" s="35" t="s">
        <v>112</v>
      </c>
      <c r="V50" s="36" t="s">
        <v>113</v>
      </c>
      <c r="W50" s="36">
        <v>420</v>
      </c>
      <c r="Y50" s="27" t="s">
        <v>28</v>
      </c>
      <c r="Z50" s="27">
        <v>3.18</v>
      </c>
      <c r="AA50" s="27">
        <v>302.45999999999998</v>
      </c>
      <c r="AC50" s="38"/>
    </row>
    <row r="51" spans="1:29" ht="21" x14ac:dyDescent="0.35">
      <c r="C51" s="17" t="s">
        <v>142</v>
      </c>
      <c r="D51" s="15">
        <f>IF(D38=D47,D38,IF(G38=G47,G38,IF(D38=G38,D38,IF(D47=G47,D47,IF(D38=G47,D38,IF(D47=G38,D47))))))</f>
        <v>142.80000000000001</v>
      </c>
      <c r="E51" s="18" t="s">
        <v>2</v>
      </c>
      <c r="P51" s="39"/>
      <c r="R51" s="33" t="s">
        <v>111</v>
      </c>
      <c r="S51" s="34" t="s">
        <v>44</v>
      </c>
      <c r="T51" s="34" t="s">
        <v>29</v>
      </c>
      <c r="U51" s="35" t="s">
        <v>114</v>
      </c>
      <c r="V51" s="36" t="s">
        <v>115</v>
      </c>
      <c r="W51" s="36">
        <v>460</v>
      </c>
      <c r="Y51" s="27" t="s">
        <v>29</v>
      </c>
      <c r="Z51" s="27">
        <v>1.25</v>
      </c>
      <c r="AA51" s="27">
        <v>311.77</v>
      </c>
      <c r="AC51" s="38"/>
    </row>
    <row r="52" spans="1:29" ht="21" x14ac:dyDescent="0.35">
      <c r="C52" s="4"/>
      <c r="D52" s="4"/>
      <c r="P52" s="39"/>
      <c r="R52" s="33" t="s">
        <v>168</v>
      </c>
      <c r="S52" s="34" t="s">
        <v>160</v>
      </c>
      <c r="T52" s="34" t="s">
        <v>30</v>
      </c>
      <c r="U52" s="35" t="s">
        <v>116</v>
      </c>
      <c r="V52" s="36" t="s">
        <v>117</v>
      </c>
      <c r="W52" s="36">
        <v>470</v>
      </c>
      <c r="Y52" s="27" t="s">
        <v>30</v>
      </c>
      <c r="Z52" s="27">
        <v>26.46</v>
      </c>
      <c r="AA52" s="27">
        <v>123.28</v>
      </c>
      <c r="AC52" s="38"/>
    </row>
    <row r="53" spans="1:29" x14ac:dyDescent="0.25">
      <c r="E53" s="10"/>
      <c r="P53" s="39"/>
      <c r="R53" s="33" t="s">
        <v>171</v>
      </c>
      <c r="S53" s="34" t="s">
        <v>76</v>
      </c>
      <c r="T53" s="34" t="s">
        <v>31</v>
      </c>
      <c r="U53" s="35" t="s">
        <v>118</v>
      </c>
      <c r="V53" s="36" t="s">
        <v>119</v>
      </c>
      <c r="W53" s="36">
        <v>910</v>
      </c>
      <c r="Y53" s="27" t="s">
        <v>31</v>
      </c>
      <c r="Z53" s="27">
        <v>-25.25</v>
      </c>
      <c r="AA53" s="27">
        <v>209.24</v>
      </c>
      <c r="AC53" s="38"/>
    </row>
    <row r="54" spans="1:29" x14ac:dyDescent="0.25">
      <c r="P54" s="39"/>
      <c r="R54" s="33" t="s">
        <v>176</v>
      </c>
      <c r="S54" s="34" t="s">
        <v>76</v>
      </c>
      <c r="T54" s="34" t="s">
        <v>32</v>
      </c>
      <c r="U54" s="35" t="s">
        <v>120</v>
      </c>
      <c r="V54" s="36" t="s">
        <v>121</v>
      </c>
      <c r="W54" s="36">
        <v>1110</v>
      </c>
      <c r="Y54" s="27" t="s">
        <v>32</v>
      </c>
      <c r="Z54" s="27">
        <v>-16.59</v>
      </c>
      <c r="AA54" s="27">
        <v>206.45</v>
      </c>
      <c r="AC54" s="38"/>
    </row>
    <row r="55" spans="1:29" x14ac:dyDescent="0.25">
      <c r="P55" s="39"/>
      <c r="R55" s="33" t="s">
        <v>86</v>
      </c>
      <c r="S55" s="34" t="s">
        <v>122</v>
      </c>
      <c r="T55" s="34" t="s">
        <v>33</v>
      </c>
      <c r="U55" s="35" t="s">
        <v>123</v>
      </c>
      <c r="V55" s="36" t="s">
        <v>124</v>
      </c>
      <c r="W55" s="36">
        <v>1170</v>
      </c>
      <c r="Y55" s="27" t="s">
        <v>33</v>
      </c>
      <c r="Z55" s="27">
        <v>-25.29</v>
      </c>
      <c r="AA55" s="27">
        <v>261.20999999999998</v>
      </c>
      <c r="AC55" s="38"/>
    </row>
    <row r="56" spans="1:29" x14ac:dyDescent="0.25">
      <c r="P56" s="39"/>
      <c r="R56" s="33" t="s">
        <v>172</v>
      </c>
      <c r="S56" s="34" t="s">
        <v>76</v>
      </c>
      <c r="T56" s="34" t="s">
        <v>34</v>
      </c>
      <c r="U56" s="35" t="s">
        <v>125</v>
      </c>
      <c r="V56" s="36" t="s">
        <v>126</v>
      </c>
      <c r="W56" s="36">
        <v>1210</v>
      </c>
      <c r="Y56" s="27" t="s">
        <v>34</v>
      </c>
      <c r="Z56" s="27">
        <v>-17.239999999999998</v>
      </c>
      <c r="AA56" s="27">
        <v>205.21</v>
      </c>
      <c r="AC56" s="38"/>
    </row>
    <row r="57" spans="1:29" x14ac:dyDescent="0.25">
      <c r="P57" s="39"/>
      <c r="R57" s="33" t="s">
        <v>127</v>
      </c>
      <c r="S57" s="34" t="s">
        <v>161</v>
      </c>
      <c r="T57" s="34" t="s">
        <v>128</v>
      </c>
      <c r="U57" s="35" t="s">
        <v>129</v>
      </c>
      <c r="V57" s="35" t="s">
        <v>154</v>
      </c>
      <c r="W57" s="36">
        <v>1800</v>
      </c>
      <c r="Y57" s="27" t="s">
        <v>128</v>
      </c>
      <c r="Z57" s="27">
        <v>-8.27</v>
      </c>
      <c r="AA57" s="27">
        <v>238.42</v>
      </c>
      <c r="AC57" s="38"/>
    </row>
    <row r="58" spans="1:29" x14ac:dyDescent="0.25">
      <c r="P58" s="39"/>
      <c r="R58" s="33" t="s">
        <v>168</v>
      </c>
      <c r="S58" s="34" t="s">
        <v>130</v>
      </c>
      <c r="T58" s="34" t="s">
        <v>35</v>
      </c>
      <c r="U58" s="35" t="s">
        <v>131</v>
      </c>
      <c r="V58" s="36" t="s">
        <v>132</v>
      </c>
      <c r="W58" s="36">
        <v>1830</v>
      </c>
      <c r="Y58" s="27" t="s">
        <v>35</v>
      </c>
      <c r="Z58" s="27">
        <v>2</v>
      </c>
      <c r="AA58" s="27">
        <v>84.28</v>
      </c>
      <c r="AC58" s="38"/>
    </row>
    <row r="59" spans="1:29" x14ac:dyDescent="0.25">
      <c r="P59" s="39"/>
      <c r="R59" s="33" t="s">
        <v>169</v>
      </c>
      <c r="S59" s="34" t="s">
        <v>76</v>
      </c>
      <c r="T59" s="34" t="s">
        <v>36</v>
      </c>
      <c r="U59" s="35" t="s">
        <v>133</v>
      </c>
      <c r="V59" s="36" t="s">
        <v>134</v>
      </c>
      <c r="W59" s="36">
        <v>2350</v>
      </c>
      <c r="Y59" s="27" t="s">
        <v>36</v>
      </c>
      <c r="Z59" s="27">
        <v>-17.739999999999998</v>
      </c>
      <c r="AA59" s="27">
        <v>203.86</v>
      </c>
      <c r="AC59" s="38"/>
    </row>
    <row r="60" spans="1:29" x14ac:dyDescent="0.25">
      <c r="P60" s="39"/>
      <c r="AC60" s="38"/>
    </row>
    <row r="61" spans="1:29" x14ac:dyDescent="0.25">
      <c r="P61" s="39"/>
      <c r="AC61" s="38"/>
    </row>
    <row r="62" spans="1:29" ht="12" customHeigh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</sheetData>
  <sheetProtection password="B62D" sheet="1" objects="1" scenarios="1" selectLockedCells="1"/>
  <mergeCells count="2">
    <mergeCell ref="R23:S24"/>
    <mergeCell ref="T23:T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2022-08-14T14:27:41Z</dcterms:created>
  <dcterms:modified xsi:type="dcterms:W3CDTF">2022-08-18T16:23:47Z</dcterms:modified>
</cp:coreProperties>
</file>