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8140" windowHeight="13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0" i="1" l="1"/>
  <c r="S50" i="1"/>
  <c r="S128" i="1" l="1"/>
  <c r="N128" i="1"/>
  <c r="M128" i="1"/>
  <c r="S126" i="1"/>
  <c r="N126" i="1"/>
  <c r="M126" i="1"/>
  <c r="S124" i="1"/>
  <c r="N124" i="1"/>
  <c r="M124" i="1"/>
  <c r="S122" i="1"/>
  <c r="N122" i="1"/>
  <c r="M122" i="1"/>
  <c r="S120" i="1"/>
  <c r="N120" i="1"/>
  <c r="M120" i="1"/>
  <c r="S118" i="1"/>
  <c r="N118" i="1"/>
  <c r="M118" i="1"/>
  <c r="S116" i="1"/>
  <c r="N116" i="1"/>
  <c r="M116" i="1"/>
  <c r="S114" i="1"/>
  <c r="N114" i="1"/>
  <c r="M114" i="1"/>
  <c r="S112" i="1"/>
  <c r="N112" i="1"/>
  <c r="M112" i="1"/>
  <c r="S110" i="1"/>
  <c r="N110" i="1"/>
  <c r="M110" i="1"/>
  <c r="S108" i="1"/>
  <c r="N108" i="1"/>
  <c r="M108" i="1"/>
  <c r="S106" i="1"/>
  <c r="N106" i="1"/>
  <c r="M106" i="1"/>
  <c r="S104" i="1"/>
  <c r="N104" i="1"/>
  <c r="M104" i="1"/>
  <c r="S102" i="1"/>
  <c r="N102" i="1"/>
  <c r="M102" i="1"/>
  <c r="S100" i="1"/>
  <c r="N100" i="1"/>
  <c r="M100" i="1"/>
  <c r="S98" i="1"/>
  <c r="N98" i="1"/>
  <c r="M98" i="1"/>
  <c r="S96" i="1"/>
  <c r="N96" i="1"/>
  <c r="M96" i="1"/>
  <c r="S94" i="1"/>
  <c r="N94" i="1"/>
  <c r="M94" i="1"/>
  <c r="S92" i="1"/>
  <c r="N92" i="1"/>
  <c r="M92" i="1"/>
  <c r="S90" i="1"/>
  <c r="N90" i="1"/>
  <c r="M90" i="1"/>
  <c r="S88" i="1"/>
  <c r="N88" i="1"/>
  <c r="M88" i="1"/>
  <c r="S86" i="1" l="1"/>
  <c r="N86" i="1"/>
  <c r="M86" i="1"/>
  <c r="S84" i="1"/>
  <c r="N84" i="1"/>
  <c r="M84" i="1"/>
  <c r="S82" i="1"/>
  <c r="N82" i="1"/>
  <c r="M82" i="1"/>
  <c r="S80" i="1"/>
  <c r="N80" i="1"/>
  <c r="M80" i="1"/>
  <c r="S78" i="1"/>
  <c r="N78" i="1"/>
  <c r="M78" i="1"/>
  <c r="S76" i="1"/>
  <c r="N76" i="1"/>
  <c r="M76" i="1"/>
  <c r="S74" i="1"/>
  <c r="N74" i="1"/>
  <c r="M74" i="1"/>
  <c r="S72" i="1"/>
  <c r="N72" i="1"/>
  <c r="M72" i="1"/>
  <c r="S70" i="1"/>
  <c r="N70" i="1"/>
  <c r="M70" i="1"/>
  <c r="S68" i="1"/>
  <c r="N68" i="1"/>
  <c r="M68" i="1"/>
  <c r="S66" i="1"/>
  <c r="N66" i="1"/>
  <c r="M66" i="1"/>
  <c r="M64" i="1" l="1"/>
  <c r="N64" i="1"/>
  <c r="S64" i="1"/>
  <c r="M52" i="1"/>
  <c r="N52" i="1"/>
  <c r="M54" i="1"/>
  <c r="N54" i="1"/>
  <c r="M56" i="1"/>
  <c r="N56" i="1"/>
  <c r="M58" i="1"/>
  <c r="N58" i="1"/>
  <c r="M60" i="1"/>
  <c r="N60" i="1"/>
  <c r="M62" i="1"/>
  <c r="N62" i="1"/>
  <c r="S52" i="1"/>
  <c r="S54" i="1"/>
  <c r="S56" i="1"/>
  <c r="S58" i="1"/>
  <c r="S60" i="1"/>
  <c r="S62" i="1"/>
  <c r="F21" i="1" l="1"/>
  <c r="J21" i="1"/>
  <c r="P60" i="1" s="1"/>
  <c r="P52" i="1" l="1"/>
  <c r="P58" i="1"/>
  <c r="P56" i="1"/>
  <c r="P54" i="1"/>
  <c r="P64" i="1"/>
  <c r="U64" i="1" s="1"/>
  <c r="P120" i="1"/>
  <c r="P116" i="1"/>
  <c r="P100" i="1"/>
  <c r="P104" i="1"/>
  <c r="P94" i="1"/>
  <c r="P124" i="1"/>
  <c r="P122" i="1"/>
  <c r="P90" i="1"/>
  <c r="P98" i="1"/>
  <c r="P118" i="1"/>
  <c r="P114" i="1"/>
  <c r="P88" i="1"/>
  <c r="P108" i="1"/>
  <c r="P96" i="1"/>
  <c r="P102" i="1"/>
  <c r="P106" i="1"/>
  <c r="P128" i="1"/>
  <c r="P110" i="1"/>
  <c r="P112" i="1"/>
  <c r="P126" i="1"/>
  <c r="P92" i="1"/>
  <c r="P80" i="1"/>
  <c r="P72" i="1"/>
  <c r="U72" i="1" s="1"/>
  <c r="P70" i="1"/>
  <c r="U70" i="1" s="1"/>
  <c r="P84" i="1"/>
  <c r="U84" i="1" s="1"/>
  <c r="P82" i="1"/>
  <c r="P78" i="1"/>
  <c r="U78" i="1" s="1"/>
  <c r="P68" i="1"/>
  <c r="U68" i="1" s="1"/>
  <c r="P76" i="1"/>
  <c r="P66" i="1"/>
  <c r="P86" i="1"/>
  <c r="U86" i="1" s="1"/>
  <c r="P74" i="1"/>
  <c r="U74" i="1" s="1"/>
  <c r="P62" i="1"/>
  <c r="Y110" i="1"/>
  <c r="Y90" i="1"/>
  <c r="Y128" i="1"/>
  <c r="Y126" i="1"/>
  <c r="Y104" i="1"/>
  <c r="Y92" i="1"/>
  <c r="Y106" i="1"/>
  <c r="Y114" i="1"/>
  <c r="Y94" i="1"/>
  <c r="Y102" i="1"/>
  <c r="Y122" i="1"/>
  <c r="Y100" i="1"/>
  <c r="Y116" i="1"/>
  <c r="Y118" i="1"/>
  <c r="Y98" i="1"/>
  <c r="Y96" i="1"/>
  <c r="Y112" i="1"/>
  <c r="Y108" i="1"/>
  <c r="Y88" i="1"/>
  <c r="Y120" i="1"/>
  <c r="Y124" i="1"/>
  <c r="U66" i="1"/>
  <c r="Y76" i="1"/>
  <c r="Y74" i="1"/>
  <c r="Y78" i="1"/>
  <c r="U82" i="1"/>
  <c r="Y86" i="1"/>
  <c r="Y66" i="1"/>
  <c r="U80" i="1"/>
  <c r="Y80" i="1"/>
  <c r="Y82" i="1"/>
  <c r="Y70" i="1"/>
  <c r="U76" i="1"/>
  <c r="Y84" i="1"/>
  <c r="Y68" i="1"/>
  <c r="Y72" i="1"/>
  <c r="U52" i="1"/>
  <c r="Y64" i="1"/>
  <c r="Y52" i="1"/>
  <c r="Y56" i="1"/>
  <c r="Y54" i="1"/>
  <c r="Y58" i="1"/>
  <c r="Y62" i="1"/>
  <c r="Y60" i="1"/>
  <c r="C21" i="1"/>
  <c r="N50" i="1"/>
  <c r="M50" i="1"/>
  <c r="Y50" i="1" l="1"/>
  <c r="W114" i="1"/>
  <c r="U114" i="1"/>
  <c r="T114" i="1"/>
  <c r="X114" i="1"/>
  <c r="U110" i="1"/>
  <c r="W110" i="1"/>
  <c r="T110" i="1"/>
  <c r="X110" i="1"/>
  <c r="Z110" i="1" s="1"/>
  <c r="U88" i="1"/>
  <c r="X88" i="1"/>
  <c r="T88" i="1"/>
  <c r="W88" i="1"/>
  <c r="U104" i="1"/>
  <c r="X104" i="1"/>
  <c r="T104" i="1"/>
  <c r="W104" i="1"/>
  <c r="U124" i="1"/>
  <c r="T124" i="1"/>
  <c r="X124" i="1"/>
  <c r="Z124" i="1" s="1"/>
  <c r="W124" i="1"/>
  <c r="X60" i="1"/>
  <c r="Z60" i="1" s="1"/>
  <c r="U60" i="1"/>
  <c r="U122" i="1"/>
  <c r="T122" i="1"/>
  <c r="X122" i="1"/>
  <c r="Z122" i="1" s="1"/>
  <c r="W122" i="1"/>
  <c r="W118" i="1"/>
  <c r="U118" i="1"/>
  <c r="X118" i="1"/>
  <c r="T118" i="1"/>
  <c r="X56" i="1"/>
  <c r="U56" i="1"/>
  <c r="W90" i="1"/>
  <c r="U90" i="1"/>
  <c r="T90" i="1"/>
  <c r="X90" i="1"/>
  <c r="Z90" i="1" s="1"/>
  <c r="U120" i="1"/>
  <c r="T120" i="1"/>
  <c r="W120" i="1"/>
  <c r="X120" i="1"/>
  <c r="W94" i="1"/>
  <c r="U94" i="1"/>
  <c r="X94" i="1"/>
  <c r="Z94" i="1" s="1"/>
  <c r="T94" i="1"/>
  <c r="W56" i="1"/>
  <c r="W62" i="1"/>
  <c r="U62" i="1"/>
  <c r="U98" i="1"/>
  <c r="X98" i="1"/>
  <c r="W98" i="1"/>
  <c r="T98" i="1"/>
  <c r="U96" i="1"/>
  <c r="W96" i="1"/>
  <c r="T96" i="1"/>
  <c r="X96" i="1"/>
  <c r="U100" i="1"/>
  <c r="T100" i="1"/>
  <c r="X100" i="1"/>
  <c r="Z100" i="1" s="1"/>
  <c r="W100" i="1"/>
  <c r="U126" i="1"/>
  <c r="T126" i="1"/>
  <c r="X126" i="1"/>
  <c r="Z126" i="1" s="1"/>
  <c r="W126" i="1"/>
  <c r="U106" i="1"/>
  <c r="W106" i="1"/>
  <c r="T106" i="1"/>
  <c r="X106" i="1"/>
  <c r="Z106" i="1" s="1"/>
  <c r="U128" i="1"/>
  <c r="T128" i="1"/>
  <c r="W128" i="1"/>
  <c r="X128" i="1"/>
  <c r="U108" i="1"/>
  <c r="T108" i="1"/>
  <c r="X108" i="1"/>
  <c r="Z108" i="1" s="1"/>
  <c r="W108" i="1"/>
  <c r="X58" i="1"/>
  <c r="Z58" i="1" s="1"/>
  <c r="U58" i="1"/>
  <c r="U102" i="1"/>
  <c r="W102" i="1"/>
  <c r="X102" i="1"/>
  <c r="T102" i="1"/>
  <c r="W54" i="1"/>
  <c r="U54" i="1"/>
  <c r="U116" i="1"/>
  <c r="W116" i="1"/>
  <c r="X116" i="1"/>
  <c r="Z116" i="1" s="1"/>
  <c r="T116" i="1"/>
  <c r="U112" i="1"/>
  <c r="T112" i="1"/>
  <c r="X112" i="1"/>
  <c r="W112" i="1"/>
  <c r="U92" i="1"/>
  <c r="W92" i="1"/>
  <c r="T92" i="1"/>
  <c r="X92" i="1"/>
  <c r="Z92" i="1" s="1"/>
  <c r="T52" i="1"/>
  <c r="P50" i="1"/>
  <c r="X70" i="1"/>
  <c r="T70" i="1"/>
  <c r="W70" i="1"/>
  <c r="T78" i="1"/>
  <c r="W78" i="1"/>
  <c r="X78" i="1"/>
  <c r="Z78" i="1" s="1"/>
  <c r="AA78" i="1" s="1"/>
  <c r="AB78" i="1" s="1"/>
  <c r="AC78" i="1" s="1"/>
  <c r="Q78" i="1" s="1"/>
  <c r="T82" i="1"/>
  <c r="W82" i="1"/>
  <c r="X82" i="1"/>
  <c r="W86" i="1"/>
  <c r="T86" i="1"/>
  <c r="X86" i="1"/>
  <c r="T68" i="1"/>
  <c r="W68" i="1"/>
  <c r="X68" i="1"/>
  <c r="Z68" i="1" s="1"/>
  <c r="T56" i="1"/>
  <c r="T72" i="1"/>
  <c r="W72" i="1"/>
  <c r="X72" i="1"/>
  <c r="W52" i="1"/>
  <c r="T54" i="1"/>
  <c r="X64" i="1"/>
  <c r="W64" i="1"/>
  <c r="T64" i="1"/>
  <c r="T60" i="1"/>
  <c r="T58" i="1"/>
  <c r="T80" i="1"/>
  <c r="X80" i="1"/>
  <c r="W80" i="1"/>
  <c r="X74" i="1"/>
  <c r="Z74" i="1" s="1"/>
  <c r="T74" i="1"/>
  <c r="W74" i="1"/>
  <c r="W60" i="1"/>
  <c r="X54" i="1"/>
  <c r="T62" i="1"/>
  <c r="X76" i="1"/>
  <c r="Z76" i="1" s="1"/>
  <c r="W76" i="1"/>
  <c r="T76" i="1"/>
  <c r="T84" i="1"/>
  <c r="W84" i="1"/>
  <c r="X84" i="1"/>
  <c r="Z84" i="1" s="1"/>
  <c r="T66" i="1"/>
  <c r="X66" i="1"/>
  <c r="W66" i="1"/>
  <c r="C28" i="1"/>
  <c r="Y39" i="1"/>
  <c r="W58" i="1"/>
  <c r="X62" i="1"/>
  <c r="Z62" i="1" s="1"/>
  <c r="X52" i="1"/>
  <c r="Z52" i="1" s="1"/>
  <c r="D42" i="1" l="1"/>
  <c r="D44" i="1"/>
  <c r="X50" i="1"/>
  <c r="U50" i="1"/>
  <c r="T50" i="1"/>
  <c r="Z50" i="1"/>
  <c r="W50" i="1"/>
  <c r="AA74" i="1"/>
  <c r="AB74" i="1" s="1"/>
  <c r="AC74" i="1" s="1"/>
  <c r="Q74" i="1" s="1"/>
  <c r="AA52" i="1"/>
  <c r="AB52" i="1" s="1"/>
  <c r="AC52" i="1" s="1"/>
  <c r="Q52" i="1" s="1"/>
  <c r="AA58" i="1"/>
  <c r="AB58" i="1" s="1"/>
  <c r="AC58" i="1" s="1"/>
  <c r="Q58" i="1" s="1"/>
  <c r="AA84" i="1"/>
  <c r="AB84" i="1" s="1"/>
  <c r="AC84" i="1" s="1"/>
  <c r="Q84" i="1" s="1"/>
  <c r="Z120" i="1"/>
  <c r="Z128" i="1"/>
  <c r="Z96" i="1"/>
  <c r="Z56" i="1"/>
  <c r="AA56" i="1" s="1"/>
  <c r="AB56" i="1" s="1"/>
  <c r="AC56" i="1" s="1"/>
  <c r="Q56" i="1" s="1"/>
  <c r="AA76" i="1"/>
  <c r="AB76" i="1" s="1"/>
  <c r="AC76" i="1" s="1"/>
  <c r="Q76" i="1" s="1"/>
  <c r="Z80" i="1"/>
  <c r="AA80" i="1" s="1"/>
  <c r="AB80" i="1" s="1"/>
  <c r="AC80" i="1" s="1"/>
  <c r="Q80" i="1" s="1"/>
  <c r="Z86" i="1"/>
  <c r="AA86" i="1" s="1"/>
  <c r="AB86" i="1" s="1"/>
  <c r="AC86" i="1" s="1"/>
  <c r="Q86" i="1" s="1"/>
  <c r="AA116" i="1"/>
  <c r="AB116" i="1" s="1"/>
  <c r="AC116" i="1" s="1"/>
  <c r="Q116" i="1" s="1"/>
  <c r="AA126" i="1"/>
  <c r="AB126" i="1" s="1"/>
  <c r="AC126" i="1" s="1"/>
  <c r="Q126" i="1" s="1"/>
  <c r="Z104" i="1"/>
  <c r="AA60" i="1"/>
  <c r="AB60" i="1" s="1"/>
  <c r="AC60" i="1" s="1"/>
  <c r="Q60" i="1" s="1"/>
  <c r="Z102" i="1"/>
  <c r="AA110" i="1"/>
  <c r="AB110" i="1" s="1"/>
  <c r="AC110" i="1" s="1"/>
  <c r="Q110" i="1" s="1"/>
  <c r="AA62" i="1"/>
  <c r="AB62" i="1" s="1"/>
  <c r="AC62" i="1" s="1"/>
  <c r="Q62" i="1" s="1"/>
  <c r="Z118" i="1"/>
  <c r="Z82" i="1"/>
  <c r="AA82" i="1" s="1"/>
  <c r="AB82" i="1"/>
  <c r="AC82" i="1" s="1"/>
  <c r="Q82" i="1" s="1"/>
  <c r="Z70" i="1"/>
  <c r="AA70" i="1" s="1"/>
  <c r="AB70" i="1" s="1"/>
  <c r="AC70" i="1" s="1"/>
  <c r="Q70" i="1" s="1"/>
  <c r="AA106" i="1"/>
  <c r="AB106" i="1" s="1"/>
  <c r="AC106" i="1" s="1"/>
  <c r="Q106" i="1" s="1"/>
  <c r="AA94" i="1"/>
  <c r="AB94" i="1" s="1"/>
  <c r="AC94" i="1" s="1"/>
  <c r="Q94" i="1" s="1"/>
  <c r="AA124" i="1"/>
  <c r="AB124" i="1" s="1"/>
  <c r="AC124" i="1" s="1"/>
  <c r="Q124" i="1" s="1"/>
  <c r="AA92" i="1"/>
  <c r="AB92" i="1" s="1"/>
  <c r="AC92" i="1" s="1"/>
  <c r="Q92" i="1" s="1"/>
  <c r="Z66" i="1"/>
  <c r="AA66" i="1" s="1"/>
  <c r="AB66" i="1" s="1"/>
  <c r="AC66" i="1" s="1"/>
  <c r="Q66" i="1" s="1"/>
  <c r="Z72" i="1"/>
  <c r="AA72" i="1" s="1"/>
  <c r="AB72" i="1" s="1"/>
  <c r="AC72" i="1" s="1"/>
  <c r="Q72" i="1" s="1"/>
  <c r="Z64" i="1"/>
  <c r="AA64" i="1" s="1"/>
  <c r="AB64" i="1" s="1"/>
  <c r="AC64" i="1" s="1"/>
  <c r="Q64" i="1" s="1"/>
  <c r="Z112" i="1"/>
  <c r="AA108" i="1"/>
  <c r="AB108" i="1" s="1"/>
  <c r="AC108" i="1" s="1"/>
  <c r="Q108" i="1" s="1"/>
  <c r="AA100" i="1"/>
  <c r="AB100" i="1" s="1"/>
  <c r="AC100" i="1" s="1"/>
  <c r="Q100" i="1" s="1"/>
  <c r="Z88" i="1"/>
  <c r="AA90" i="1"/>
  <c r="AB90" i="1" s="1"/>
  <c r="AC90" i="1" s="1"/>
  <c r="Q90" i="1" s="1"/>
  <c r="Z114" i="1"/>
  <c r="Z54" i="1"/>
  <c r="AA68" i="1"/>
  <c r="AB68" i="1" s="1"/>
  <c r="AC68" i="1" s="1"/>
  <c r="Q68" i="1" s="1"/>
  <c r="Z98" i="1"/>
  <c r="AA122" i="1"/>
  <c r="AB122" i="1" s="1"/>
  <c r="AC122" i="1" s="1"/>
  <c r="Q122" i="1" s="1"/>
  <c r="X39" i="1"/>
  <c r="W39" i="1"/>
  <c r="Z39" i="1" l="1"/>
  <c r="AA39" i="1" s="1"/>
  <c r="AB39" i="1" s="1"/>
  <c r="AC39" i="1" s="1"/>
  <c r="F28" i="1" s="1"/>
  <c r="AA50" i="1"/>
  <c r="AA128" i="1"/>
  <c r="AB128" i="1" s="1"/>
  <c r="AC128" i="1" s="1"/>
  <c r="Q128" i="1" s="1"/>
  <c r="AA118" i="1"/>
  <c r="AB118" i="1" s="1"/>
  <c r="AC118" i="1" s="1"/>
  <c r="Q118" i="1" s="1"/>
  <c r="AA54" i="1"/>
  <c r="AB54" i="1" s="1"/>
  <c r="AC54" i="1" s="1"/>
  <c r="Q54" i="1" s="1"/>
  <c r="AA112" i="1"/>
  <c r="AB112" i="1" s="1"/>
  <c r="AC112" i="1" s="1"/>
  <c r="Q112" i="1" s="1"/>
  <c r="AA120" i="1"/>
  <c r="AB120" i="1" s="1"/>
  <c r="AC120" i="1" s="1"/>
  <c r="Q120" i="1" s="1"/>
  <c r="AA88" i="1"/>
  <c r="AB88" i="1" s="1"/>
  <c r="AC88" i="1" s="1"/>
  <c r="Q88" i="1" s="1"/>
  <c r="AA96" i="1"/>
  <c r="AB96" i="1" s="1"/>
  <c r="AC96" i="1" s="1"/>
  <c r="Q96" i="1" s="1"/>
  <c r="AA114" i="1"/>
  <c r="AB114" i="1" s="1"/>
  <c r="AC114" i="1" s="1"/>
  <c r="Q114" i="1" s="1"/>
  <c r="AA104" i="1"/>
  <c r="AB104" i="1" s="1"/>
  <c r="AC104" i="1" s="1"/>
  <c r="Q104" i="1" s="1"/>
  <c r="AA98" i="1"/>
  <c r="AB98" i="1" s="1"/>
  <c r="AC98" i="1" s="1"/>
  <c r="Q98" i="1" s="1"/>
  <c r="AA102" i="1"/>
  <c r="AB102" i="1" s="1"/>
  <c r="AC102" i="1" s="1"/>
  <c r="Q102" i="1" s="1"/>
  <c r="AB50" i="1" l="1"/>
  <c r="AC50" i="1" s="1"/>
  <c r="Q50" i="1" s="1"/>
</calcChain>
</file>

<file path=xl/sharedStrings.xml><?xml version="1.0" encoding="utf-8"?>
<sst xmlns="http://schemas.openxmlformats.org/spreadsheetml/2006/main" count="324" uniqueCount="197">
  <si>
    <t xml:space="preserve">Umwandlung äquatoriale in galaktische Koordinaten </t>
  </si>
  <si>
    <t>Rektaszension</t>
  </si>
  <si>
    <t>h</t>
  </si>
  <si>
    <t>m</t>
  </si>
  <si>
    <t>Stern</t>
  </si>
  <si>
    <t>Deklination</t>
  </si>
  <si>
    <t>°</t>
  </si>
  <si>
    <t>´</t>
  </si>
  <si>
    <t>d</t>
  </si>
  <si>
    <t>Sirius</t>
  </si>
  <si>
    <t>a</t>
  </si>
  <si>
    <t>d°</t>
  </si>
  <si>
    <t>Koordinaten des galaktischen Nordpols NGP (J 2000.0)</t>
  </si>
  <si>
    <t>Wega</t>
  </si>
  <si>
    <t>Capella</t>
  </si>
  <si>
    <t>Aldebaran</t>
  </si>
  <si>
    <t>Altair</t>
  </si>
  <si>
    <t>Zähler</t>
  </si>
  <si>
    <t>Nenner</t>
  </si>
  <si>
    <t>ARCTAN+33</t>
  </si>
  <si>
    <t>Prokyon</t>
  </si>
  <si>
    <t>Antares</t>
  </si>
  <si>
    <t>Distanz</t>
  </si>
  <si>
    <t>b°</t>
  </si>
  <si>
    <t>l°</t>
  </si>
  <si>
    <t>Äquatorial</t>
  </si>
  <si>
    <t>Galaktisch</t>
  </si>
  <si>
    <t xml:space="preserve">Breite </t>
  </si>
  <si>
    <t>1 Lichtjahr =</t>
  </si>
  <si>
    <t>cm</t>
  </si>
  <si>
    <t>Modell</t>
  </si>
  <si>
    <r>
      <rPr>
        <sz val="14"/>
        <color theme="1"/>
        <rFont val="Symbol"/>
        <family val="1"/>
        <charset val="2"/>
      </rPr>
      <t>d</t>
    </r>
    <r>
      <rPr>
        <vertAlign val="subscript"/>
        <sz val="14"/>
        <color theme="1"/>
        <rFont val="Calibri"/>
        <family val="2"/>
        <scheme val="minor"/>
      </rPr>
      <t>NGP</t>
    </r>
  </si>
  <si>
    <r>
      <rPr>
        <sz val="14"/>
        <color theme="1"/>
        <rFont val="Symbol"/>
        <family val="1"/>
        <charset val="2"/>
      </rPr>
      <t>a</t>
    </r>
    <r>
      <rPr>
        <vertAlign val="subscript"/>
        <sz val="14"/>
        <color theme="1"/>
        <rFont val="Calibri"/>
        <family val="2"/>
        <scheme val="minor"/>
      </rPr>
      <t>NGP</t>
    </r>
  </si>
  <si>
    <t>Quotient</t>
  </si>
  <si>
    <t>Länge</t>
  </si>
  <si>
    <t>Mit Hilfe der Distanz des Sterns in Lichtjahren lässt sich aus seiner Länge und Breite ein räumliches Modell der Umgebung des Sonnensystems entwickeln.</t>
  </si>
  <si>
    <t>Ingo Mennerich, August 2022</t>
  </si>
  <si>
    <t>Maßstab im Modell:</t>
  </si>
  <si>
    <t xml:space="preserve">Das Programm wandelt die auf die Pole bzw. den Äquator der Erde bezogenen Rektaszensionen und Deklinationen der Sterne um in galaktische Koordinaten. </t>
  </si>
  <si>
    <t xml:space="preserve">Eingaben in die gelb unterlegten Felder. </t>
  </si>
  <si>
    <t>Die Breite (-90° bis +90°) gibt den Winkel zur Ebene der scheibenförmigen Galaxis an. Negative Werte bedeuten: Der Stern liegt unter der galaktischen Ebene.</t>
  </si>
  <si>
    <t>WENN</t>
  </si>
  <si>
    <t>Quotient&lt;0</t>
  </si>
  <si>
    <t>Zähler&lt;0</t>
  </si>
  <si>
    <t>Ergebnis&gt;360°</t>
  </si>
  <si>
    <t>Toliman</t>
  </si>
  <si>
    <t>Arctur</t>
  </si>
  <si>
    <t>Castor</t>
  </si>
  <si>
    <t>Mizar</t>
  </si>
  <si>
    <t>Merak</t>
  </si>
  <si>
    <t>Alioth</t>
  </si>
  <si>
    <t>Megrez</t>
  </si>
  <si>
    <t>Saiph</t>
  </si>
  <si>
    <t>Dubhe</t>
  </si>
  <si>
    <t>Phecda</t>
  </si>
  <si>
    <t>Achernar</t>
  </si>
  <si>
    <t>Regulus</t>
  </si>
  <si>
    <t>Schedir</t>
  </si>
  <si>
    <t>Alcyone</t>
  </si>
  <si>
    <t>Spica</t>
  </si>
  <si>
    <t>Beteigeuze</t>
  </si>
  <si>
    <t>Acrux</t>
  </si>
  <si>
    <t>Bellatrix</t>
  </si>
  <si>
    <t>Mimosa</t>
  </si>
  <si>
    <t>Hadar</t>
  </si>
  <si>
    <t>Polaris</t>
  </si>
  <si>
    <t>Rigel</t>
  </si>
  <si>
    <t>Alnitak</t>
  </si>
  <si>
    <t>Canopus</t>
  </si>
  <si>
    <t>Alnilam</t>
  </si>
  <si>
    <t>Wezen</t>
  </si>
  <si>
    <t>Deneb</t>
  </si>
  <si>
    <t>Mintaka</t>
  </si>
  <si>
    <r>
      <rPr>
        <i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Lj.</t>
    </r>
  </si>
  <si>
    <r>
      <t>a</t>
    </r>
    <r>
      <rPr>
        <sz val="12"/>
        <color theme="1"/>
        <rFont val="Calibri"/>
        <family val="2"/>
        <scheme val="minor"/>
      </rPr>
      <t>°</t>
    </r>
  </si>
  <si>
    <r>
      <t>d</t>
    </r>
    <r>
      <rPr>
        <i/>
        <vertAlign val="subscript"/>
        <sz val="12"/>
        <color theme="1"/>
        <rFont val="Calibri"/>
        <family val="2"/>
        <scheme val="minor"/>
      </rPr>
      <t>cm</t>
    </r>
  </si>
  <si>
    <r>
      <t>LW</t>
    </r>
    <r>
      <rPr>
        <i/>
        <vertAlign val="subscript"/>
        <sz val="12"/>
        <color theme="1"/>
        <rFont val="Calibri"/>
        <family val="2"/>
        <scheme val="minor"/>
      </rPr>
      <t>cm</t>
    </r>
  </si>
  <si>
    <r>
      <t>HW</t>
    </r>
    <r>
      <rPr>
        <i/>
        <vertAlign val="subscript"/>
        <sz val="12"/>
        <color theme="1"/>
        <rFont val="Calibri"/>
        <family val="2"/>
        <scheme val="minor"/>
      </rPr>
      <t>cm</t>
    </r>
  </si>
  <si>
    <t>14h42m</t>
  </si>
  <si>
    <t>-60°59'</t>
  </si>
  <si>
    <t>06h46m</t>
  </si>
  <si>
    <t>-16°45'</t>
  </si>
  <si>
    <t>07h39m</t>
  </si>
  <si>
    <t>+05°14'</t>
  </si>
  <si>
    <t>19h51m</t>
  </si>
  <si>
    <t>+08°52'</t>
  </si>
  <si>
    <t>18h37m</t>
  </si>
  <si>
    <t>+38°47'</t>
  </si>
  <si>
    <t>14h16m</t>
  </si>
  <si>
    <t>+19°11'</t>
  </si>
  <si>
    <t>05h17m</t>
  </si>
  <si>
    <t>+46°00'</t>
  </si>
  <si>
    <t>07h35m</t>
  </si>
  <si>
    <t>+31°53'</t>
  </si>
  <si>
    <t>13h24m</t>
  </si>
  <si>
    <t>+54°56'</t>
  </si>
  <si>
    <t>11h02m</t>
  </si>
  <si>
    <t>+56°23'</t>
  </si>
  <si>
    <t>12h54m</t>
  </si>
  <si>
    <t>+55°58'</t>
  </si>
  <si>
    <t>12h15m</t>
  </si>
  <si>
    <t>+57°02'</t>
  </si>
  <si>
    <t>05h48m</t>
  </si>
  <si>
    <t>-09°40'</t>
  </si>
  <si>
    <t>04h36m</t>
  </si>
  <si>
    <t>+16°31'</t>
  </si>
  <si>
    <t>11h04m</t>
  </si>
  <si>
    <t>+61°45'</t>
  </si>
  <si>
    <t>11h54m</t>
  </si>
  <si>
    <t>+53°42'</t>
  </si>
  <si>
    <t>01h38m</t>
  </si>
  <si>
    <t>-57°14'</t>
  </si>
  <si>
    <t>10h08m</t>
  </si>
  <si>
    <t>+11°58'</t>
  </si>
  <si>
    <t>00h40m</t>
  </si>
  <si>
    <t>+56°32'</t>
  </si>
  <si>
    <t>03h47</t>
  </si>
  <si>
    <t>+24°06'</t>
  </si>
  <si>
    <t>13h25m</t>
  </si>
  <si>
    <t>-11°10'</t>
  </si>
  <si>
    <t>05h55m</t>
  </si>
  <si>
    <t>+07°24'</t>
  </si>
  <si>
    <t>16h29m</t>
  </si>
  <si>
    <t>-26°26'</t>
  </si>
  <si>
    <t>12h27</t>
  </si>
  <si>
    <t>-63°06'</t>
  </si>
  <si>
    <t>05h25m</t>
  </si>
  <si>
    <t>+06°21'</t>
  </si>
  <si>
    <t>12h48m</t>
  </si>
  <si>
    <t>-59°41'</t>
  </si>
  <si>
    <t>14h04m</t>
  </si>
  <si>
    <t>-60°22'</t>
  </si>
  <si>
    <t>02h32m</t>
  </si>
  <si>
    <t>+89°16'</t>
  </si>
  <si>
    <t>05h15m</t>
  </si>
  <si>
    <t>-08°12'</t>
  </si>
  <si>
    <t>(Testversion)</t>
  </si>
  <si>
    <r>
      <t xml:space="preserve">Quotient in der Klammer negativ </t>
    </r>
    <r>
      <rPr>
        <sz val="11"/>
        <color theme="1"/>
        <rFont val="Calibri"/>
        <family val="2"/>
      </rPr>
      <t xml:space="preserve">→ </t>
    </r>
    <r>
      <rPr>
        <i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= ARCTAN + 33 + 180°</t>
    </r>
  </si>
  <si>
    <r>
      <t xml:space="preserve">Quotient in der Klammer positiv </t>
    </r>
    <r>
      <rPr>
        <sz val="11"/>
        <color theme="1"/>
        <rFont val="Calibri"/>
        <family val="2"/>
      </rPr>
      <t xml:space="preserve">→ </t>
    </r>
    <r>
      <rPr>
        <i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= ARCTAN + 33</t>
    </r>
  </si>
  <si>
    <t>Das Zentrum der Milchstraßen-Galaxis hat die Länge 0. Die Länge (0° - 360°) nimmt gegen den Uhrzeiger zu.</t>
  </si>
  <si>
    <t xml:space="preserve">Distanz in Lichtjahren </t>
  </si>
  <si>
    <t>Quotient und Zähler des Bruches negativ →  l = ARCTAN + 33 + 380°</t>
  </si>
  <si>
    <t>Rekt.</t>
  </si>
  <si>
    <t>Dekl.</t>
  </si>
  <si>
    <r>
      <t>a</t>
    </r>
    <r>
      <rPr>
        <sz val="11"/>
        <color theme="1"/>
        <rFont val="Calibri"/>
        <family val="2"/>
        <scheme val="minor"/>
      </rPr>
      <t xml:space="preserve"> </t>
    </r>
  </si>
  <si>
    <r>
      <t>d</t>
    </r>
    <r>
      <rPr>
        <sz val="11"/>
        <color theme="1"/>
        <rFont val="Calibri"/>
        <family val="2"/>
        <scheme val="minor"/>
      </rPr>
      <t xml:space="preserve"> </t>
    </r>
  </si>
  <si>
    <t>Lj.</t>
  </si>
  <si>
    <r>
      <t>a</t>
    </r>
    <r>
      <rPr>
        <sz val="10"/>
        <color theme="1"/>
        <rFont val="Calibri"/>
        <family val="2"/>
        <scheme val="minor"/>
      </rPr>
      <t xml:space="preserve"> </t>
    </r>
  </si>
  <si>
    <t>cen</t>
  </si>
  <si>
    <t>cmj</t>
  </si>
  <si>
    <t>cmi</t>
  </si>
  <si>
    <t>aql</t>
  </si>
  <si>
    <t>lyr</t>
  </si>
  <si>
    <t>boo</t>
  </si>
  <si>
    <t>aur</t>
  </si>
  <si>
    <t>gem</t>
  </si>
  <si>
    <r>
      <t>x</t>
    </r>
    <r>
      <rPr>
        <sz val="10"/>
        <color theme="1"/>
        <rFont val="Calibri"/>
        <family val="2"/>
        <scheme val="minor"/>
      </rPr>
      <t xml:space="preserve"> </t>
    </r>
  </si>
  <si>
    <t>UMa</t>
  </si>
  <si>
    <r>
      <t>b</t>
    </r>
    <r>
      <rPr>
        <sz val="10"/>
        <color theme="1"/>
        <rFont val="Calibri"/>
        <family val="2"/>
        <scheme val="minor"/>
      </rPr>
      <t xml:space="preserve"> </t>
    </r>
  </si>
  <si>
    <r>
      <t>e</t>
    </r>
    <r>
      <rPr>
        <sz val="10"/>
        <color theme="1"/>
        <rFont val="Calibri"/>
        <family val="2"/>
        <scheme val="minor"/>
      </rPr>
      <t xml:space="preserve"> </t>
    </r>
  </si>
  <si>
    <r>
      <t>d</t>
    </r>
    <r>
      <rPr>
        <sz val="10"/>
        <color theme="1"/>
        <rFont val="Calibri"/>
        <family val="2"/>
        <scheme val="minor"/>
      </rPr>
      <t xml:space="preserve"> </t>
    </r>
  </si>
  <si>
    <r>
      <t>k</t>
    </r>
    <r>
      <rPr>
        <sz val="10"/>
        <color theme="1"/>
        <rFont val="Calibri"/>
        <family val="2"/>
        <scheme val="minor"/>
      </rPr>
      <t xml:space="preserve"> </t>
    </r>
  </si>
  <si>
    <t>ori</t>
  </si>
  <si>
    <t>tau</t>
  </si>
  <si>
    <r>
      <t>g</t>
    </r>
    <r>
      <rPr>
        <sz val="10"/>
        <color theme="1"/>
        <rFont val="Calibri"/>
        <family val="2"/>
        <scheme val="minor"/>
      </rPr>
      <t xml:space="preserve"> </t>
    </r>
  </si>
  <si>
    <t xml:space="preserve">a </t>
  </si>
  <si>
    <t>eri</t>
  </si>
  <si>
    <t>leo</t>
  </si>
  <si>
    <t>cas</t>
  </si>
  <si>
    <r>
      <t>h</t>
    </r>
    <r>
      <rPr>
        <sz val="10"/>
        <color theme="1"/>
        <rFont val="Calibri"/>
        <family val="2"/>
        <scheme val="minor"/>
      </rPr>
      <t xml:space="preserve"> </t>
    </r>
  </si>
  <si>
    <t>vir</t>
  </si>
  <si>
    <t>sco</t>
  </si>
  <si>
    <t>cru</t>
  </si>
  <si>
    <t xml:space="preserve">b </t>
  </si>
  <si>
    <t>UMi</t>
  </si>
  <si>
    <r>
      <t>z</t>
    </r>
    <r>
      <rPr>
        <sz val="10"/>
        <color theme="1"/>
        <rFont val="Calibri"/>
        <family val="2"/>
        <scheme val="minor"/>
      </rPr>
      <t xml:space="preserve"> </t>
    </r>
  </si>
  <si>
    <t>05h41m</t>
  </si>
  <si>
    <t>-01°57'</t>
  </si>
  <si>
    <t>car</t>
  </si>
  <si>
    <t>06h24m</t>
  </si>
  <si>
    <t>-52°42</t>
  </si>
  <si>
    <t>05h36m</t>
  </si>
  <si>
    <t>-01°12'</t>
  </si>
  <si>
    <t xml:space="preserve">d </t>
  </si>
  <si>
    <t>Cmaj</t>
  </si>
  <si>
    <t>07h08m</t>
  </si>
  <si>
    <t>"-26h24"</t>
  </si>
  <si>
    <t>cyg</t>
  </si>
  <si>
    <t>20h41m</t>
  </si>
  <si>
    <t>+45°17'</t>
  </si>
  <si>
    <t>05h32m</t>
  </si>
  <si>
    <t>-00°18'</t>
  </si>
  <si>
    <t>b</t>
  </si>
  <si>
    <t>l</t>
  </si>
  <si>
    <t>Formeln</t>
  </si>
  <si>
    <t>Deklination: 12,13°</t>
  </si>
  <si>
    <t>Rektaszension: 12h51m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</si>
</sst>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Symbol"/>
      <family val="1"/>
      <charset val="2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Symbol"/>
      <family val="1"/>
      <charset val="2"/>
    </font>
    <font>
      <vertAlign val="sub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/>
    <xf numFmtId="164" fontId="1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2" fillId="0" borderId="0" xfId="0" applyNumberFormat="1" applyFont="1"/>
    <xf numFmtId="0" fontId="0" fillId="0" borderId="0" xfId="0" applyFill="1"/>
    <xf numFmtId="2" fontId="6" fillId="0" borderId="0" xfId="0" applyNumberFormat="1" applyFont="1"/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0" fillId="3" borderId="0" xfId="0" applyFont="1" applyFill="1"/>
    <xf numFmtId="164" fontId="10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164" fontId="5" fillId="3" borderId="0" xfId="0" applyNumberFormat="1" applyFont="1" applyFill="1"/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>
      <alignment horizontal="right"/>
    </xf>
    <xf numFmtId="164" fontId="1" fillId="4" borderId="0" xfId="0" applyNumberFormat="1" applyFont="1" applyFill="1"/>
    <xf numFmtId="164" fontId="6" fillId="5" borderId="0" xfId="0" applyNumberFormat="1" applyFont="1" applyFill="1"/>
    <xf numFmtId="1" fontId="6" fillId="5" borderId="0" xfId="0" applyNumberFormat="1" applyFont="1" applyFill="1"/>
    <xf numFmtId="0" fontId="0" fillId="5" borderId="0" xfId="0" applyFill="1"/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2" fontId="0" fillId="0" borderId="0" xfId="0" applyNumberFormat="1"/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49" fontId="20" fillId="0" borderId="7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49" fontId="20" fillId="0" borderId="9" xfId="0" applyNumberFormat="1" applyFont="1" applyBorder="1" applyAlignment="1">
      <alignment horizontal="right" vertical="center" wrapText="1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49" fontId="24" fillId="0" borderId="7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24</xdr:row>
      <xdr:rowOff>0</xdr:rowOff>
    </xdr:from>
    <xdr:to>
      <xdr:col>26</xdr:col>
      <xdr:colOff>225150</xdr:colOff>
      <xdr:row>25</xdr:row>
      <xdr:rowOff>171450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5924550"/>
          <a:ext cx="2968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22</xdr:row>
      <xdr:rowOff>0</xdr:rowOff>
    </xdr:from>
    <xdr:to>
      <xdr:col>27</xdr:col>
      <xdr:colOff>314325</xdr:colOff>
      <xdr:row>23</xdr:row>
      <xdr:rowOff>15062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581525"/>
          <a:ext cx="3781425" cy="281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18</xdr:col>
      <xdr:colOff>416240</xdr:colOff>
      <xdr:row>45</xdr:row>
      <xdr:rowOff>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7934325"/>
          <a:ext cx="4340540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7"/>
  <sheetViews>
    <sheetView tabSelected="1" workbookViewId="0">
      <selection activeCell="L19" sqref="L19"/>
    </sheetView>
  </sheetViews>
  <sheetFormatPr baseColWidth="10" defaultRowHeight="15" x14ac:dyDescent="0.25"/>
  <cols>
    <col min="2" max="2" width="4.7109375" customWidth="1"/>
    <col min="3" max="3" width="7.42578125" customWidth="1"/>
    <col min="4" max="4" width="6.28515625" customWidth="1"/>
    <col min="5" max="5" width="5.7109375" customWidth="1"/>
    <col min="6" max="6" width="8.7109375" customWidth="1"/>
    <col min="7" max="7" width="3.85546875" customWidth="1"/>
    <col min="8" max="8" width="4.7109375" customWidth="1"/>
    <col min="9" max="9" width="7.42578125" customWidth="1"/>
    <col min="10" max="10" width="3.85546875" customWidth="1"/>
    <col min="11" max="11" width="6.7109375" customWidth="1"/>
    <col min="12" max="12" width="4.42578125" customWidth="1"/>
    <col min="13" max="13" width="8.5703125" customWidth="1"/>
    <col min="14" max="15" width="5" customWidth="1"/>
    <col min="16" max="16" width="5.7109375" style="10" customWidth="1"/>
    <col min="17" max="17" width="6.42578125" style="10" customWidth="1"/>
    <col min="18" max="18" width="5.7109375" customWidth="1"/>
    <col min="19" max="19" width="6.5703125" customWidth="1"/>
    <col min="20" max="20" width="7.140625" customWidth="1"/>
    <col min="21" max="21" width="7.5703125" customWidth="1"/>
    <col min="22" max="22" width="6.140625" customWidth="1"/>
    <col min="23" max="23" width="11.7109375" customWidth="1"/>
    <col min="24" max="25" width="9" customWidth="1"/>
    <col min="27" max="27" width="10.85546875" customWidth="1"/>
    <col min="28" max="28" width="9.5703125" customWidth="1"/>
    <col min="29" max="29" width="13.7109375" customWidth="1"/>
  </cols>
  <sheetData>
    <row r="1" spans="1:18" ht="28.5" x14ac:dyDescent="0.45">
      <c r="A1" s="1" t="s">
        <v>0</v>
      </c>
      <c r="R1" t="s">
        <v>36</v>
      </c>
    </row>
    <row r="2" spans="1:18" ht="28.5" x14ac:dyDescent="0.45">
      <c r="A2" s="1" t="s">
        <v>136</v>
      </c>
    </row>
    <row r="3" spans="1:18" ht="20.25" customHeight="1" x14ac:dyDescent="0.45">
      <c r="A3" s="1"/>
      <c r="B3" t="s">
        <v>38</v>
      </c>
    </row>
    <row r="4" spans="1:18" ht="19.5" customHeight="1" x14ac:dyDescent="0.45">
      <c r="A4" s="1"/>
      <c r="B4" t="s">
        <v>139</v>
      </c>
    </row>
    <row r="5" spans="1:18" ht="19.5" customHeight="1" x14ac:dyDescent="0.45">
      <c r="A5" s="1"/>
      <c r="B5" t="s">
        <v>40</v>
      </c>
    </row>
    <row r="6" spans="1:18" ht="18" customHeight="1" x14ac:dyDescent="0.45">
      <c r="A6" s="1"/>
      <c r="B6" t="s">
        <v>35</v>
      </c>
    </row>
    <row r="7" spans="1:18" ht="28.5" x14ac:dyDescent="0.45">
      <c r="A7" s="1"/>
      <c r="B7" t="s">
        <v>39</v>
      </c>
    </row>
    <row r="9" spans="1:18" ht="21" x14ac:dyDescent="0.35">
      <c r="B9" s="2" t="s">
        <v>4</v>
      </c>
    </row>
    <row r="11" spans="1:18" ht="18.75" x14ac:dyDescent="0.3">
      <c r="B11" s="59" t="s">
        <v>9</v>
      </c>
      <c r="C11" s="26"/>
    </row>
    <row r="13" spans="1:18" ht="21" x14ac:dyDescent="0.35">
      <c r="B13" s="2" t="s">
        <v>25</v>
      </c>
    </row>
    <row r="15" spans="1:18" ht="18.75" x14ac:dyDescent="0.3">
      <c r="B15" s="14" t="s">
        <v>1</v>
      </c>
      <c r="C15" s="14"/>
      <c r="D15" s="14"/>
      <c r="E15" s="16"/>
      <c r="F15" s="14" t="s">
        <v>5</v>
      </c>
      <c r="G15" s="16"/>
      <c r="I15" s="19" t="s">
        <v>12</v>
      </c>
    </row>
    <row r="17" spans="2:23" ht="20.25" x14ac:dyDescent="0.35">
      <c r="B17" s="26">
        <v>6</v>
      </c>
      <c r="C17" s="61" t="s">
        <v>2</v>
      </c>
      <c r="F17" s="26">
        <v>-16</v>
      </c>
      <c r="G17" s="60" t="s">
        <v>6</v>
      </c>
      <c r="I17" s="14" t="s">
        <v>31</v>
      </c>
      <c r="J17" s="27">
        <v>27.13</v>
      </c>
      <c r="K17" t="s">
        <v>6</v>
      </c>
      <c r="N17" t="s">
        <v>195</v>
      </c>
    </row>
    <row r="18" spans="2:23" ht="18.75" x14ac:dyDescent="0.3">
      <c r="C18" s="14"/>
      <c r="D18" s="14"/>
      <c r="E18" s="14"/>
      <c r="F18" s="14"/>
      <c r="G18" s="14"/>
    </row>
    <row r="19" spans="2:23" ht="20.25" x14ac:dyDescent="0.35">
      <c r="B19" s="26">
        <v>46</v>
      </c>
      <c r="C19" s="61" t="s">
        <v>3</v>
      </c>
      <c r="F19" s="26">
        <v>45</v>
      </c>
      <c r="G19" s="61" t="s">
        <v>7</v>
      </c>
      <c r="I19" s="14" t="s">
        <v>32</v>
      </c>
      <c r="J19" s="27">
        <v>12</v>
      </c>
      <c r="K19" t="s">
        <v>2</v>
      </c>
      <c r="L19" s="27">
        <v>51.4</v>
      </c>
      <c r="M19" t="s">
        <v>3</v>
      </c>
      <c r="N19" s="19" t="s">
        <v>196</v>
      </c>
    </row>
    <row r="20" spans="2:23" ht="18.75" x14ac:dyDescent="0.3">
      <c r="C20" s="14"/>
      <c r="D20" s="14"/>
      <c r="E20" s="14"/>
      <c r="F20" s="14"/>
      <c r="G20" s="14"/>
    </row>
    <row r="21" spans="2:23" ht="20.25" x14ac:dyDescent="0.35">
      <c r="B21" s="15" t="s">
        <v>10</v>
      </c>
      <c r="C21" s="21">
        <f>B17/24*360+B19/60*15</f>
        <v>101.5</v>
      </c>
      <c r="D21" s="14" t="s">
        <v>6</v>
      </c>
      <c r="E21" s="15" t="s">
        <v>8</v>
      </c>
      <c r="F21" s="21">
        <f>IF(F17&lt;0,F17-F19/60,F17+F19/60)</f>
        <v>-16.75</v>
      </c>
      <c r="G21" s="60" t="s">
        <v>6</v>
      </c>
      <c r="I21" s="14" t="s">
        <v>32</v>
      </c>
      <c r="J21" s="23">
        <f>J19/24*360+L19/60*15</f>
        <v>192.85</v>
      </c>
      <c r="K21" t="s">
        <v>6</v>
      </c>
      <c r="W21" t="s">
        <v>194</v>
      </c>
    </row>
    <row r="24" spans="2:23" ht="21" x14ac:dyDescent="0.35">
      <c r="B24" s="2" t="s">
        <v>26</v>
      </c>
    </row>
    <row r="25" spans="2:23" ht="18.75" x14ac:dyDescent="0.3">
      <c r="C25" s="14"/>
      <c r="D25" s="14"/>
      <c r="E25" s="16"/>
    </row>
    <row r="26" spans="2:23" ht="18.75" x14ac:dyDescent="0.3">
      <c r="B26" s="14" t="s">
        <v>27</v>
      </c>
      <c r="E26" s="14" t="s">
        <v>34</v>
      </c>
      <c r="G26" s="16"/>
    </row>
    <row r="28" spans="2:23" ht="21" x14ac:dyDescent="0.35">
      <c r="B28" s="13" t="s">
        <v>23</v>
      </c>
      <c r="C28" s="21">
        <f>ASIN(COS(RADIANS(F21))*COS(RADIANS(J17))*COS(RADIANS(C21-$J$21))+SIN(RADIANS(F21))*SIN(RADIANS(J17)))*180/PI()</f>
        <v>-8.7137833410748158</v>
      </c>
      <c r="E28" s="13" t="s">
        <v>24</v>
      </c>
      <c r="F28" s="22">
        <f>AC39</f>
        <v>227.42275281358005</v>
      </c>
      <c r="W28" s="17"/>
    </row>
    <row r="29" spans="2:23" x14ac:dyDescent="0.25">
      <c r="W29" s="17"/>
    </row>
    <row r="30" spans="2:23" ht="18.75" x14ac:dyDescent="0.3">
      <c r="B30" s="14" t="s">
        <v>140</v>
      </c>
      <c r="I30" s="17"/>
      <c r="J30" s="17"/>
      <c r="W30" s="17"/>
    </row>
    <row r="31" spans="2:23" x14ac:dyDescent="0.25">
      <c r="I31" s="17"/>
      <c r="J31" s="17"/>
      <c r="W31" t="s">
        <v>137</v>
      </c>
    </row>
    <row r="32" spans="2:23" ht="21" x14ac:dyDescent="0.35">
      <c r="B32" s="13" t="s">
        <v>8</v>
      </c>
      <c r="C32" s="26">
        <v>8</v>
      </c>
      <c r="D32" s="14" t="s">
        <v>146</v>
      </c>
      <c r="I32" s="17"/>
      <c r="J32" s="17"/>
      <c r="W32" t="s">
        <v>138</v>
      </c>
    </row>
    <row r="33" spans="2:34" x14ac:dyDescent="0.25">
      <c r="I33" s="17"/>
      <c r="J33" s="17"/>
      <c r="W33" t="s">
        <v>141</v>
      </c>
    </row>
    <row r="34" spans="2:34" ht="21" x14ac:dyDescent="0.35">
      <c r="B34" s="2" t="s">
        <v>37</v>
      </c>
      <c r="I34" s="17"/>
      <c r="J34" s="17"/>
    </row>
    <row r="35" spans="2:34" x14ac:dyDescent="0.25">
      <c r="I35" s="17"/>
      <c r="J35" s="17"/>
    </row>
    <row r="36" spans="2:34" ht="18.75" x14ac:dyDescent="0.3">
      <c r="C36" s="26">
        <v>0.2</v>
      </c>
      <c r="D36" s="14" t="s">
        <v>29</v>
      </c>
      <c r="I36" s="17"/>
      <c r="J36" s="17"/>
    </row>
    <row r="37" spans="2:34" x14ac:dyDescent="0.25">
      <c r="I37" s="17"/>
      <c r="J37" s="17"/>
      <c r="AA37" t="s">
        <v>41</v>
      </c>
      <c r="AB37" t="s">
        <v>41</v>
      </c>
      <c r="AC37" t="s">
        <v>41</v>
      </c>
    </row>
    <row r="38" spans="2:34" ht="18.75" x14ac:dyDescent="0.3">
      <c r="B38" s="14" t="s">
        <v>28</v>
      </c>
      <c r="I38" s="17"/>
      <c r="J38" s="17"/>
      <c r="W38" s="20" t="s">
        <v>19</v>
      </c>
      <c r="X38" s="20" t="s">
        <v>17</v>
      </c>
      <c r="Y38" s="20" t="s">
        <v>18</v>
      </c>
      <c r="Z38" s="20" t="s">
        <v>33</v>
      </c>
      <c r="AA38" s="30" t="s">
        <v>42</v>
      </c>
      <c r="AB38" s="30" t="s">
        <v>43</v>
      </c>
      <c r="AC38" s="30" t="s">
        <v>44</v>
      </c>
    </row>
    <row r="39" spans="2:34" x14ac:dyDescent="0.25">
      <c r="I39" s="18"/>
      <c r="W39" s="11">
        <f>ATAN((SIN(RADIANS(F21))-SIN(RADIANS(C28))*SIN(RADIANS($J$17)))/(COS(RADIANS(F21))*COS(RADIANS($J$17))*SIN(RADIANS(C21-$J$21))))*180/PI()+33</f>
        <v>47.422752813580047</v>
      </c>
      <c r="X39" s="11">
        <f>SIN(RADIANS(F21))-SIN(RADIANS(C28))*SIN(RADIANS($J$17))</f>
        <v>-0.21911124050559339</v>
      </c>
      <c r="Y39" s="11">
        <f>COS(RADIANS(F21))*COS(RADIANS($J$17))*SIN(RADIANS(C21-$J$21))</f>
        <v>-0.8519772185275104</v>
      </c>
      <c r="Z39" s="11">
        <f>X39/Y39</f>
        <v>0.257179694175729</v>
      </c>
      <c r="AA39" s="11">
        <f>IF(Z39&lt;0,W39+180,W39)</f>
        <v>47.422752813580047</v>
      </c>
      <c r="AB39" s="11">
        <f>IF(X39&lt;0,AA39+180,AA39)</f>
        <v>227.42275281358005</v>
      </c>
      <c r="AC39" s="31">
        <f>IF(AB39&gt;=360,AB39-360,AB39)</f>
        <v>227.42275281358005</v>
      </c>
    </row>
    <row r="40" spans="2:34" ht="18.75" x14ac:dyDescent="0.35">
      <c r="C40" s="40" t="s">
        <v>75</v>
      </c>
      <c r="D40" s="24">
        <f>K50*$C$36</f>
        <v>1.6</v>
      </c>
      <c r="I40" s="10"/>
      <c r="J40" s="10"/>
      <c r="P40"/>
      <c r="Q40"/>
    </row>
    <row r="41" spans="2:34" x14ac:dyDescent="0.25">
      <c r="C41" s="5"/>
      <c r="I41" s="10"/>
      <c r="J41" s="10"/>
      <c r="P41"/>
      <c r="Q41"/>
    </row>
    <row r="42" spans="2:34" ht="18.75" x14ac:dyDescent="0.35">
      <c r="C42" s="40" t="s">
        <v>76</v>
      </c>
      <c r="D42" s="24">
        <f>COS(RADIANS(C28))*D40</f>
        <v>1.5815319523118596</v>
      </c>
      <c r="I42" s="10"/>
      <c r="J42" s="10"/>
      <c r="P42"/>
      <c r="Q42"/>
    </row>
    <row r="43" spans="2:34" x14ac:dyDescent="0.25">
      <c r="I43" s="10"/>
      <c r="J43" s="10"/>
      <c r="P43"/>
      <c r="Q43"/>
    </row>
    <row r="44" spans="2:34" ht="18.75" x14ac:dyDescent="0.35">
      <c r="C44" s="40" t="s">
        <v>77</v>
      </c>
      <c r="D44" s="24">
        <f>SIN(RADIANS(C28))*D40</f>
        <v>-0.2423977801396657</v>
      </c>
      <c r="I44" s="10"/>
      <c r="J44" s="10"/>
      <c r="P44"/>
      <c r="Q44"/>
    </row>
    <row r="45" spans="2:34" x14ac:dyDescent="0.25">
      <c r="I45" s="10"/>
      <c r="J45" s="10"/>
      <c r="P45"/>
      <c r="Q45"/>
    </row>
    <row r="46" spans="2:34" x14ac:dyDescent="0.25">
      <c r="I46" s="10"/>
      <c r="J46" s="10"/>
      <c r="P46"/>
      <c r="Q46"/>
    </row>
    <row r="47" spans="2:34" ht="18.75" x14ac:dyDescent="0.3">
      <c r="B47" s="14" t="s">
        <v>4</v>
      </c>
      <c r="E47" s="35" t="s">
        <v>1</v>
      </c>
      <c r="F47" s="35"/>
      <c r="G47" s="35"/>
      <c r="H47" s="35" t="s">
        <v>5</v>
      </c>
      <c r="I47" s="35"/>
      <c r="J47" s="36"/>
      <c r="K47" s="36" t="s">
        <v>22</v>
      </c>
      <c r="L47" s="35"/>
      <c r="M47" s="35" t="s">
        <v>25</v>
      </c>
      <c r="N47" s="35"/>
      <c r="O47" s="35"/>
      <c r="P47" s="35" t="s">
        <v>26</v>
      </c>
      <c r="Q47" s="35"/>
      <c r="R47" s="35"/>
      <c r="S47" s="35" t="s">
        <v>30</v>
      </c>
      <c r="T47" s="35"/>
      <c r="U47" s="35"/>
      <c r="AA47" t="s">
        <v>41</v>
      </c>
      <c r="AB47" t="s">
        <v>41</v>
      </c>
      <c r="AC47" t="s">
        <v>41</v>
      </c>
    </row>
    <row r="48" spans="2:34" ht="18.75" x14ac:dyDescent="0.35">
      <c r="E48" s="37" t="s">
        <v>10</v>
      </c>
      <c r="F48" s="35"/>
      <c r="G48" s="35"/>
      <c r="H48" s="37" t="s">
        <v>8</v>
      </c>
      <c r="I48" s="35"/>
      <c r="J48" s="36"/>
      <c r="K48" s="36" t="s">
        <v>73</v>
      </c>
      <c r="L48" s="35"/>
      <c r="M48" s="38" t="s">
        <v>74</v>
      </c>
      <c r="N48" s="38" t="s">
        <v>11</v>
      </c>
      <c r="O48" s="39"/>
      <c r="P48" s="40" t="s">
        <v>23</v>
      </c>
      <c r="Q48" s="40" t="s">
        <v>24</v>
      </c>
      <c r="R48" s="39"/>
      <c r="S48" s="40" t="s">
        <v>75</v>
      </c>
      <c r="T48" s="40" t="s">
        <v>76</v>
      </c>
      <c r="U48" s="40" t="s">
        <v>77</v>
      </c>
      <c r="V48" s="19"/>
      <c r="W48" s="20" t="s">
        <v>19</v>
      </c>
      <c r="X48" s="20" t="s">
        <v>17</v>
      </c>
      <c r="Y48" s="20" t="s">
        <v>18</v>
      </c>
      <c r="Z48" s="20" t="s">
        <v>33</v>
      </c>
      <c r="AA48" s="30" t="s">
        <v>42</v>
      </c>
      <c r="AB48" s="30" t="s">
        <v>43</v>
      </c>
      <c r="AC48" s="30" t="s">
        <v>44</v>
      </c>
      <c r="AH48" s="6"/>
    </row>
    <row r="49" spans="2:34" ht="21" x14ac:dyDescent="0.35">
      <c r="E49" s="4" t="s">
        <v>2</v>
      </c>
      <c r="F49" s="4" t="s">
        <v>3</v>
      </c>
      <c r="H49" s="3" t="s">
        <v>6</v>
      </c>
      <c r="I49" s="3" t="s">
        <v>7</v>
      </c>
      <c r="J49" s="12"/>
      <c r="K49" s="12"/>
      <c r="P49"/>
      <c r="Q49"/>
      <c r="AH49" s="7"/>
    </row>
    <row r="50" spans="2:34" x14ac:dyDescent="0.25">
      <c r="B50" s="27" t="s">
        <v>9</v>
      </c>
      <c r="C50" s="27"/>
      <c r="D50" s="28"/>
      <c r="E50" s="27">
        <v>6</v>
      </c>
      <c r="F50" s="27">
        <v>46</v>
      </c>
      <c r="G50" s="28"/>
      <c r="H50" s="27">
        <v>-16</v>
      </c>
      <c r="I50" s="27">
        <v>45</v>
      </c>
      <c r="J50" s="29"/>
      <c r="K50" s="27">
        <v>8</v>
      </c>
      <c r="M50" s="23">
        <f>E50/24*360+F50/60*15</f>
        <v>101.5</v>
      </c>
      <c r="N50" s="24">
        <f>IF(H50&lt;0,H50-I50/60,H50+I50/60)</f>
        <v>-16.75</v>
      </c>
      <c r="P50" s="25">
        <f>ASIN(COS(RADIANS(N50))*COS(RADIANS($J$17))*COS(RADIANS(M50-$J$21))+SIN(RADIANS(N50))*SIN(RADIANS($J$17)))*180/PI()</f>
        <v>-8.7137833410748158</v>
      </c>
      <c r="Q50" s="25">
        <f>AC50</f>
        <v>227.42275281358005</v>
      </c>
      <c r="R50" s="8"/>
      <c r="S50" s="24">
        <f>K50*$C$36</f>
        <v>1.6</v>
      </c>
      <c r="T50" s="24">
        <f>COS(RADIANS(P50))*S50</f>
        <v>1.5815319523118596</v>
      </c>
      <c r="U50" s="24">
        <f>SIN(RADIANS(P50))*S50</f>
        <v>-0.2423977801396657</v>
      </c>
      <c r="W50" s="11">
        <f>ATAN((SIN(RADIANS(N50))-SIN(RADIANS(P50))*SIN(RADIANS($J$17)))/(COS(RADIANS(N50))*COS(RADIANS($J$17))*SIN(RADIANS(M50-$J$21))))*180/PI()+33</f>
        <v>47.422752813580047</v>
      </c>
      <c r="X50" s="11">
        <f>SIN(RADIANS(N50))-SIN(RADIANS(P50))*SIN(RADIANS($J$17))</f>
        <v>-0.21911124050559339</v>
      </c>
      <c r="Y50" s="11">
        <f>COS(RADIANS(N50))*COS(RADIANS($J$17))*SIN(RADIANS(M50-$J$21))</f>
        <v>-0.8519772185275104</v>
      </c>
      <c r="Z50" s="11">
        <f>X50/Y50</f>
        <v>0.257179694175729</v>
      </c>
      <c r="AA50" s="32">
        <f>IF(Z50&lt;0,W50+180,W50)</f>
        <v>47.422752813580047</v>
      </c>
      <c r="AB50" s="33">
        <f>IF(X50&lt;0,AA50+180,AA50)</f>
        <v>227.42275281358005</v>
      </c>
      <c r="AC50" s="31">
        <f>IF(AB50&gt;=360,AB50-360,AB50)</f>
        <v>227.42275281358005</v>
      </c>
    </row>
    <row r="51" spans="2:34" x14ac:dyDescent="0.25">
      <c r="B51" s="28"/>
      <c r="C51" s="28"/>
      <c r="D51" s="28"/>
      <c r="E51" s="28"/>
      <c r="F51" s="28"/>
      <c r="G51" s="28"/>
      <c r="H51" s="28"/>
      <c r="I51" s="28"/>
      <c r="J51" s="29"/>
      <c r="K51" s="29"/>
      <c r="N51" s="7"/>
      <c r="P51" s="9"/>
      <c r="Q51" s="9"/>
      <c r="R51" s="9"/>
      <c r="S51" s="9"/>
      <c r="T51" s="9"/>
      <c r="U51" s="9"/>
      <c r="W51" s="11"/>
      <c r="X51" s="11"/>
      <c r="Y51" s="11"/>
      <c r="Z51" s="11"/>
      <c r="AA51" s="34"/>
      <c r="AB51" s="34"/>
    </row>
    <row r="52" spans="2:34" x14ac:dyDescent="0.25">
      <c r="B52" s="27" t="s">
        <v>13</v>
      </c>
      <c r="C52" s="27"/>
      <c r="D52" s="28"/>
      <c r="E52" s="27">
        <v>18</v>
      </c>
      <c r="F52" s="27">
        <v>37</v>
      </c>
      <c r="G52" s="28"/>
      <c r="H52" s="27">
        <v>38</v>
      </c>
      <c r="I52" s="27">
        <v>47</v>
      </c>
      <c r="J52" s="29"/>
      <c r="K52" s="27">
        <v>26</v>
      </c>
      <c r="M52" s="23">
        <f t="shared" ref="M52" si="0">E52/24*360+F52/60*15</f>
        <v>279.25</v>
      </c>
      <c r="N52" s="24">
        <f t="shared" ref="N52" si="1">IF(H52&lt;0,H52-I52/60,H52+I52/60)</f>
        <v>38.783333333333331</v>
      </c>
      <c r="P52" s="25">
        <f>ASIN(COS(RADIANS(N52))*COS(RADIANS($J$17))*COS(RADIANS(M52-$J$21))+SIN(RADIANS(N52))*SIN(RADIANS($J$17)))*180/PI()</f>
        <v>19.219978157600181</v>
      </c>
      <c r="Q52" s="25">
        <f>AC52</f>
        <v>67.522356542756938</v>
      </c>
      <c r="R52" s="8"/>
      <c r="S52" s="24">
        <f>K52*$C$36</f>
        <v>5.2</v>
      </c>
      <c r="T52" s="24">
        <f t="shared" ref="T52" si="2">COS(RADIANS(P52))*S52</f>
        <v>4.9101605388478697</v>
      </c>
      <c r="U52" s="24">
        <f t="shared" ref="U52" si="3">SIN(RADIANS(P52))*S52</f>
        <v>1.7118187645721135</v>
      </c>
      <c r="W52" s="11">
        <f>ATAN((SIN(RADIANS(N52))-SIN(RADIANS(P52))*SIN(RADIANS($J$17)))/(COS(RADIANS(N52))*COS(RADIANS($J$17))*SIN(RADIANS(M52-$J$21))))*180/PI()+33</f>
        <v>67.522356542756938</v>
      </c>
      <c r="X52" s="11">
        <f>SIN(RADIANS(N52))-SIN(RADIANS(P52))*SIN(RADIANS($J$17))</f>
        <v>0.47626013912493093</v>
      </c>
      <c r="Y52" s="11">
        <f>COS(RADIANS(N52))*COS(RADIANS($J$17))*SIN(RADIANS(M52-$J$21))</f>
        <v>0.69238387553705361</v>
      </c>
      <c r="Z52" s="11">
        <f t="shared" ref="Z52" si="4">X52/Y52</f>
        <v>0.68785561875703072</v>
      </c>
      <c r="AA52" s="32">
        <f>IF(Z52&lt;0,W52+180,W52)</f>
        <v>67.522356542756938</v>
      </c>
      <c r="AB52" s="33">
        <f>IF(X52&lt;0,AA52+180,AA52)</f>
        <v>67.522356542756938</v>
      </c>
      <c r="AC52" s="31">
        <f t="shared" ref="AC52" si="5">IF(AB52&gt;=360,AB52-360,AB52)</f>
        <v>67.522356542756938</v>
      </c>
    </row>
    <row r="53" spans="2:34" x14ac:dyDescent="0.25">
      <c r="B53" s="28"/>
      <c r="C53" s="28"/>
      <c r="D53" s="28"/>
      <c r="E53" s="28"/>
      <c r="F53" s="28"/>
      <c r="G53" s="28"/>
      <c r="H53" s="28"/>
      <c r="I53" s="28"/>
      <c r="J53" s="29"/>
      <c r="K53" s="29"/>
      <c r="N53" s="7"/>
      <c r="P53" s="9"/>
      <c r="Q53" s="9"/>
      <c r="R53" s="9"/>
      <c r="S53" s="9"/>
      <c r="T53" s="9"/>
      <c r="U53" s="9"/>
      <c r="W53" s="11"/>
      <c r="X53" s="11"/>
      <c r="Y53" s="11"/>
      <c r="Z53" s="11"/>
      <c r="AA53" s="34"/>
      <c r="AB53" s="34"/>
    </row>
    <row r="54" spans="2:34" x14ac:dyDescent="0.25">
      <c r="B54" s="27" t="s">
        <v>14</v>
      </c>
      <c r="C54" s="27"/>
      <c r="D54" s="28"/>
      <c r="E54" s="27">
        <v>5</v>
      </c>
      <c r="F54" s="27">
        <v>17</v>
      </c>
      <c r="G54" s="28"/>
      <c r="H54" s="27">
        <v>46</v>
      </c>
      <c r="I54" s="27">
        <v>0</v>
      </c>
      <c r="J54" s="29"/>
      <c r="K54" s="27">
        <v>42</v>
      </c>
      <c r="M54" s="23">
        <f t="shared" ref="M54" si="6">E54/24*360+F54/60*15</f>
        <v>79.25</v>
      </c>
      <c r="N54" s="24">
        <f t="shared" ref="N54" si="7">IF(H54&lt;0,H54-I54/60,H54+I54/60)</f>
        <v>46</v>
      </c>
      <c r="P54" s="25">
        <f t="shared" ref="P54" si="8">ASIN(COS(RADIANS(N54))*COS(RADIANS($J$17))*COS(RADIANS(M54-$J$21))+SIN(RADIANS(N54))*SIN(RADIANS($J$17)))*180/PI()</f>
        <v>4.6184473877119423</v>
      </c>
      <c r="Q54" s="25">
        <f t="shared" ref="Q54" si="9">AC54</f>
        <v>162.68993709341296</v>
      </c>
      <c r="R54" s="8"/>
      <c r="S54" s="24">
        <f>K54*$C$36</f>
        <v>8.4</v>
      </c>
      <c r="T54" s="24">
        <f t="shared" ref="T54" si="10">COS(RADIANS(P54))*S54</f>
        <v>8.3727252447934006</v>
      </c>
      <c r="U54" s="24">
        <f t="shared" ref="U54" si="11">SIN(RADIANS(P54))*S54</f>
        <v>0.67636674607736269</v>
      </c>
      <c r="W54" s="11">
        <f>ATAN((SIN(RADIANS(N54))-SIN(RADIANS(P54))*SIN(RADIANS($J$17)))/(COS(RADIANS(N54))*COS(RADIANS($J$17))*SIN(RADIANS(M54-$J$21))))*180/PI()+33</f>
        <v>-17.310062906587042</v>
      </c>
      <c r="X54" s="11">
        <f>SIN(RADIANS(N54))-SIN(RADIANS(P54))*SIN(RADIANS($J$17))</f>
        <v>0.68262186598351027</v>
      </c>
      <c r="Y54" s="11">
        <f>COS(RADIANS(N54))*COS(RADIANS($J$17))*SIN(RADIANS(M54-$J$21))</f>
        <v>-0.56652109722690991</v>
      </c>
      <c r="Z54" s="11">
        <f t="shared" ref="Z54" si="12">X54/Y54</f>
        <v>-1.2049363551064689</v>
      </c>
      <c r="AA54" s="32">
        <f>IF(Z54&lt;0,W54+180,W54)</f>
        <v>162.68993709341296</v>
      </c>
      <c r="AB54" s="33">
        <f>IF(X54&lt;0,AA54+180,AA54)</f>
        <v>162.68993709341296</v>
      </c>
      <c r="AC54" s="31">
        <f t="shared" ref="AC54" si="13">IF(AB54&gt;=360,AB54-360,AB54)</f>
        <v>162.68993709341296</v>
      </c>
    </row>
    <row r="55" spans="2:34" x14ac:dyDescent="0.25">
      <c r="B55" s="28"/>
      <c r="C55" s="28"/>
      <c r="D55" s="28"/>
      <c r="E55" s="28"/>
      <c r="F55" s="28"/>
      <c r="G55" s="28"/>
      <c r="H55" s="28"/>
      <c r="I55" s="28"/>
      <c r="J55" s="29"/>
      <c r="K55" s="29"/>
      <c r="N55" s="7"/>
      <c r="P55" s="9"/>
      <c r="Q55" s="9"/>
      <c r="R55" s="9"/>
      <c r="S55" s="9"/>
      <c r="T55" s="9"/>
      <c r="U55" s="9"/>
      <c r="W55" s="11"/>
      <c r="X55" s="11"/>
      <c r="Y55" s="11"/>
      <c r="Z55" s="11"/>
      <c r="AA55" s="34"/>
      <c r="AB55" s="34"/>
    </row>
    <row r="56" spans="2:34" x14ac:dyDescent="0.25">
      <c r="B56" s="27" t="s">
        <v>15</v>
      </c>
      <c r="C56" s="27"/>
      <c r="D56" s="28"/>
      <c r="E56" s="27">
        <v>4</v>
      </c>
      <c r="F56" s="27">
        <v>36</v>
      </c>
      <c r="G56" s="28"/>
      <c r="H56" s="27">
        <v>16</v>
      </c>
      <c r="I56" s="27">
        <v>31</v>
      </c>
      <c r="J56" s="29"/>
      <c r="K56" s="27">
        <v>68</v>
      </c>
      <c r="M56" s="23">
        <f t="shared" ref="M56" si="14">E56/24*360+F56/60*15</f>
        <v>69</v>
      </c>
      <c r="N56" s="24">
        <f t="shared" ref="N56" si="15">IF(H56&lt;0,H56-I56/60,H56+I56/60)</f>
        <v>16.516666666666666</v>
      </c>
      <c r="P56" s="25">
        <f t="shared" ref="P56" si="16">ASIN(COS(RADIANS(N56))*COS(RADIANS($J$17))*COS(RADIANS(M56-$J$21))+SIN(RADIANS(N56))*SIN(RADIANS($J$17)))*180/PI()</f>
        <v>-20.220697516243924</v>
      </c>
      <c r="Q56" s="25">
        <f t="shared" ref="Q56" si="17">AC56</f>
        <v>181.05171523212238</v>
      </c>
      <c r="R56" s="8"/>
      <c r="S56" s="24">
        <f>K56*$C$36</f>
        <v>13.600000000000001</v>
      </c>
      <c r="T56" s="24">
        <f t="shared" ref="T56" si="18">COS(RADIANS(P56))*S56</f>
        <v>12.761807874607724</v>
      </c>
      <c r="U56" s="24">
        <f t="shared" ref="U56" si="19">SIN(RADIANS(P56))*S56</f>
        <v>-4.700665885978319</v>
      </c>
      <c r="W56" s="11">
        <f>ATAN((SIN(RADIANS(N56))-SIN(RADIANS(P56))*SIN(RADIANS($J$17)))/(COS(RADIANS(N56))*COS(RADIANS($J$17))*SIN(RADIANS(M56-$J$21))))*180/PI()+33</f>
        <v>1.0517152321223726</v>
      </c>
      <c r="X56" s="11">
        <f>SIN(RADIANS(N56))-SIN(RADIANS(P56))*SIN(RADIANS($J$17))</f>
        <v>0.44190859197142973</v>
      </c>
      <c r="Y56" s="11">
        <f>COS(RADIANS(N56))*COS(RADIANS($J$17))*SIN(RADIANS(M56-$J$21))</f>
        <v>-0.70862402762757126</v>
      </c>
      <c r="Z56" s="11">
        <f t="shared" ref="Z56" si="20">X56/Y56</f>
        <v>-0.62361502678777625</v>
      </c>
      <c r="AA56" s="32">
        <f>IF(Z56&lt;0,W56+180,W56)</f>
        <v>181.05171523212238</v>
      </c>
      <c r="AB56" s="33">
        <f>IF(X56&lt;0,AA56+180,AA56)</f>
        <v>181.05171523212238</v>
      </c>
      <c r="AC56" s="31">
        <f t="shared" ref="AC56" si="21">IF(AB56&gt;=360,AB56-360,AB56)</f>
        <v>181.05171523212238</v>
      </c>
    </row>
    <row r="57" spans="2:34" x14ac:dyDescent="0.25">
      <c r="B57" s="28"/>
      <c r="C57" s="28"/>
      <c r="D57" s="28"/>
      <c r="E57" s="28"/>
      <c r="F57" s="28"/>
      <c r="G57" s="28"/>
      <c r="H57" s="28"/>
      <c r="I57" s="28"/>
      <c r="J57" s="29"/>
      <c r="K57" s="29"/>
      <c r="N57" s="7"/>
      <c r="P57" s="9"/>
      <c r="Q57" s="9"/>
      <c r="R57" s="9"/>
      <c r="S57" s="9"/>
      <c r="T57" s="9"/>
      <c r="U57" s="9"/>
      <c r="W57" s="11"/>
      <c r="X57" s="11"/>
      <c r="Y57" s="11"/>
      <c r="Z57" s="11"/>
      <c r="AA57" s="34"/>
      <c r="AB57" s="34"/>
    </row>
    <row r="58" spans="2:34" x14ac:dyDescent="0.25">
      <c r="B58" s="27" t="s">
        <v>16</v>
      </c>
      <c r="C58" s="27"/>
      <c r="D58" s="28"/>
      <c r="E58" s="27">
        <v>19</v>
      </c>
      <c r="F58" s="27">
        <v>51</v>
      </c>
      <c r="G58" s="28"/>
      <c r="H58" s="27">
        <v>8</v>
      </c>
      <c r="I58" s="27">
        <v>52</v>
      </c>
      <c r="J58" s="29"/>
      <c r="K58" s="27">
        <v>17</v>
      </c>
      <c r="M58" s="23">
        <f t="shared" ref="M58" si="22">E58/24*360+F58/60*15</f>
        <v>297.75</v>
      </c>
      <c r="N58" s="24">
        <f t="shared" ref="N58" si="23">IF(H58&lt;0,H58-I58/60,H58+I58/60)</f>
        <v>8.8666666666666671</v>
      </c>
      <c r="P58" s="25">
        <f t="shared" ref="P58" si="24">ASIN(COS(RADIANS(N58))*COS(RADIANS($J$17))*COS(RADIANS(M58-$J$21))+SIN(RADIANS(N58))*SIN(RADIANS($J$17)))*180/PI()</f>
        <v>-8.9643160598584384</v>
      </c>
      <c r="Q58" s="25">
        <f t="shared" ref="Q58" si="25">AC58</f>
        <v>47.842311836663264</v>
      </c>
      <c r="R58" s="8"/>
      <c r="S58" s="24">
        <f>K58*$C$36</f>
        <v>3.4000000000000004</v>
      </c>
      <c r="T58" s="24">
        <f t="shared" ref="T58" si="26">COS(RADIANS(P58))*S58</f>
        <v>3.3584709610226775</v>
      </c>
      <c r="U58" s="24">
        <f t="shared" ref="U58" si="27">SIN(RADIANS(P58))*S58</f>
        <v>-0.52978562076316782</v>
      </c>
      <c r="W58" s="11">
        <f>ATAN((SIN(RADIANS(N58))-SIN(RADIANS(P58))*SIN(RADIANS($J$17)))/(COS(RADIANS(N58))*COS(RADIANS($J$17))*SIN(RADIANS(M58-$J$21))))*180/PI()+33</f>
        <v>47.842311836663264</v>
      </c>
      <c r="X58" s="11">
        <f>SIN(RADIANS(N58))-SIN(RADIANS(P58))*SIN(RADIANS($J$17))</f>
        <v>0.22519089694068528</v>
      </c>
      <c r="Y58" s="11">
        <f>COS(RADIANS(N58))*COS(RADIANS($J$17))*SIN(RADIANS(M58-$J$21))</f>
        <v>0.8497718915472614</v>
      </c>
      <c r="Z58" s="11">
        <f t="shared" ref="Z58" si="28">X58/Y58</f>
        <v>0.26500158357869258</v>
      </c>
      <c r="AA58" s="32">
        <f>IF(Z58&lt;0,W58+180,W58)</f>
        <v>47.842311836663264</v>
      </c>
      <c r="AB58" s="33">
        <f>IF(X58&lt;0,AA58+180,AA58)</f>
        <v>47.842311836663264</v>
      </c>
      <c r="AC58" s="31">
        <f t="shared" ref="AC58" si="29">IF(AB58&gt;=360,AB58-360,AB58)</f>
        <v>47.842311836663264</v>
      </c>
    </row>
    <row r="59" spans="2:34" x14ac:dyDescent="0.25">
      <c r="B59" s="28"/>
      <c r="C59" s="28"/>
      <c r="D59" s="28"/>
      <c r="E59" s="28"/>
      <c r="F59" s="28"/>
      <c r="G59" s="28"/>
      <c r="H59" s="28"/>
      <c r="I59" s="28"/>
      <c r="J59" s="29"/>
      <c r="K59" s="29"/>
      <c r="N59" s="7"/>
      <c r="P59" s="9"/>
      <c r="Q59" s="9"/>
      <c r="R59" s="9"/>
      <c r="S59" s="9"/>
      <c r="T59" s="9"/>
      <c r="U59" s="9"/>
      <c r="W59" s="11"/>
      <c r="X59" s="11"/>
      <c r="Y59" s="11"/>
      <c r="Z59" s="11"/>
      <c r="AA59" s="34"/>
      <c r="AB59" s="34"/>
    </row>
    <row r="60" spans="2:34" x14ac:dyDescent="0.25">
      <c r="B60" s="27" t="s">
        <v>21</v>
      </c>
      <c r="C60" s="27"/>
      <c r="D60" s="28"/>
      <c r="E60" s="27">
        <v>16</v>
      </c>
      <c r="F60" s="27">
        <v>29</v>
      </c>
      <c r="G60" s="28"/>
      <c r="H60" s="27">
        <v>-26</v>
      </c>
      <c r="I60" s="27">
        <v>26</v>
      </c>
      <c r="J60" s="29"/>
      <c r="K60" s="27">
        <v>330</v>
      </c>
      <c r="M60" s="23">
        <f t="shared" ref="M60" si="30">E60/24*360+F60/60*15</f>
        <v>247.25</v>
      </c>
      <c r="N60" s="24">
        <f t="shared" ref="N60" si="31">IF(H60&lt;0,H60-I60/60,H60+I60/60)</f>
        <v>-26.433333333333334</v>
      </c>
      <c r="P60" s="25">
        <f t="shared" ref="P60" si="32">ASIN(COS(RADIANS(N60))*COS(RADIANS($J$17))*COS(RADIANS(M60-$J$21))+SIN(RADIANS(N60))*SIN(RADIANS($J$17)))*180/PI()</f>
        <v>15.124369729845604</v>
      </c>
      <c r="Q60" s="25">
        <f t="shared" ref="Q60" si="33">AC60</f>
        <v>351.95711034937938</v>
      </c>
      <c r="R60" s="8"/>
      <c r="S60" s="24">
        <f>K60*$C$36</f>
        <v>66</v>
      </c>
      <c r="T60" s="24">
        <f t="shared" ref="T60" si="34">COS(RADIANS(P60))*S60</f>
        <v>63.713875014385472</v>
      </c>
      <c r="U60" s="24">
        <f t="shared" ref="U60" si="35">SIN(RADIANS(P60))*S60</f>
        <v>17.220398678638862</v>
      </c>
      <c r="W60" s="11">
        <f>ATAN((SIN(RADIANS(N60))-SIN(RADIANS(P60))*SIN(RADIANS($J$17)))/(COS(RADIANS(N60))*COS(RADIANS($J$17))*SIN(RADIANS(M60-$J$21))))*180/PI()+33</f>
        <v>-8.0428896506205874</v>
      </c>
      <c r="X60" s="11">
        <f>SIN(RADIANS(N60))-SIN(RADIANS(P60))*SIN(RADIANS($J$17))</f>
        <v>-0.5641363672448575</v>
      </c>
      <c r="Y60" s="11">
        <f>COS(RADIANS(N60))*COS(RADIANS($J$17))*SIN(RADIANS(M60-$J$21))</f>
        <v>0.64798436463296671</v>
      </c>
      <c r="Z60" s="11">
        <f t="shared" ref="Z60" si="36">X60/Y60</f>
        <v>-0.87060182009854103</v>
      </c>
      <c r="AA60" s="32">
        <f>IF(Z60&lt;0,W60+180,W60)</f>
        <v>171.95711034937941</v>
      </c>
      <c r="AB60" s="33">
        <f>IF(X60&lt;0,AA60+180,AA60)</f>
        <v>351.95711034937938</v>
      </c>
      <c r="AC60" s="31">
        <f t="shared" ref="AC60" si="37">IF(AB60&gt;=360,AB60-360,AB60)</f>
        <v>351.95711034937938</v>
      </c>
    </row>
    <row r="61" spans="2:34" x14ac:dyDescent="0.25">
      <c r="B61" s="28"/>
      <c r="C61" s="28"/>
      <c r="D61" s="28"/>
      <c r="E61" s="28"/>
      <c r="F61" s="28"/>
      <c r="G61" s="28"/>
      <c r="H61" s="28"/>
      <c r="I61" s="28"/>
      <c r="J61" s="29"/>
      <c r="K61" s="29"/>
      <c r="N61" s="7"/>
      <c r="P61" s="9"/>
      <c r="Q61" s="9"/>
      <c r="R61" s="9"/>
      <c r="S61" s="9"/>
      <c r="T61" s="9"/>
      <c r="U61" s="9"/>
      <c r="W61" s="11"/>
      <c r="X61" s="11"/>
      <c r="Y61" s="11"/>
      <c r="Z61" s="11"/>
      <c r="AA61" s="34"/>
      <c r="AB61" s="34"/>
    </row>
    <row r="62" spans="2:34" x14ac:dyDescent="0.25">
      <c r="B62" s="27" t="s">
        <v>20</v>
      </c>
      <c r="C62" s="27"/>
      <c r="D62" s="28"/>
      <c r="E62" s="27">
        <v>7</v>
      </c>
      <c r="F62" s="27">
        <v>39</v>
      </c>
      <c r="G62" s="28"/>
      <c r="H62" s="27">
        <v>5</v>
      </c>
      <c r="I62" s="27">
        <v>14</v>
      </c>
      <c r="J62" s="29"/>
      <c r="K62" s="27">
        <v>14</v>
      </c>
      <c r="M62" s="23">
        <f t="shared" ref="M62" si="38">E62/24*360+F62/60*15</f>
        <v>114.75</v>
      </c>
      <c r="N62" s="24">
        <f t="shared" ref="N62" si="39">IF(H62&lt;0,H62-I62/60,H62+I62/60)</f>
        <v>5.2333333333333334</v>
      </c>
      <c r="P62" s="25">
        <f t="shared" ref="P62" si="40">ASIN(COS(RADIANS(N62))*COS(RADIANS($J$17))*COS(RADIANS(M62-$J$21))+SIN(RADIANS(N62))*SIN(RADIANS($J$17)))*180/PI()</f>
        <v>12.964368119061886</v>
      </c>
      <c r="Q62" s="25">
        <f t="shared" ref="Q62" si="41">AC62</f>
        <v>213.7327826110951</v>
      </c>
      <c r="R62" s="8"/>
      <c r="S62" s="24">
        <f>K62*$C$36</f>
        <v>2.8000000000000003</v>
      </c>
      <c r="T62" s="24">
        <f t="shared" ref="T62" si="42">COS(RADIANS(P62))*S62</f>
        <v>2.7286273615631176</v>
      </c>
      <c r="U62" s="24">
        <f t="shared" ref="U62" si="43">SIN(RADIANS(P62))*S62</f>
        <v>0.62816615773941642</v>
      </c>
      <c r="W62" s="11">
        <f>ATAN((SIN(RADIANS(N62))-SIN(RADIANS(P62))*SIN(RADIANS($J$17)))/(COS(RADIANS(N62))*COS(RADIANS($J$17))*SIN(RADIANS(M62-$J$21))))*180/PI()+33</f>
        <v>33.732782611095089</v>
      </c>
      <c r="X62" s="11">
        <f>SIN(RADIANS(N62))-SIN(RADIANS(P62))*SIN(RADIANS($J$17))</f>
        <v>-1.1091857424585239E-2</v>
      </c>
      <c r="Y62" s="11">
        <f>COS(RADIANS(N62))*COS(RADIANS($J$17))*SIN(RADIANS(M62-$J$21))</f>
        <v>-0.86721758512616443</v>
      </c>
      <c r="Z62" s="11">
        <f t="shared" ref="Z62" si="44">X62/Y62</f>
        <v>1.2790166637328479E-2</v>
      </c>
      <c r="AA62" s="32">
        <f>IF(Z62&lt;0,W62+180,W62)</f>
        <v>33.732782611095089</v>
      </c>
      <c r="AB62" s="33">
        <f>IF(X62&lt;0,AA62+180,AA62)</f>
        <v>213.7327826110951</v>
      </c>
      <c r="AC62" s="31">
        <f t="shared" ref="AC62" si="45">IF(AB62&gt;=360,AB62-360,AB62)</f>
        <v>213.7327826110951</v>
      </c>
    </row>
    <row r="63" spans="2:34" x14ac:dyDescent="0.25">
      <c r="B63" s="28"/>
      <c r="C63" s="28"/>
      <c r="D63" s="28"/>
      <c r="E63" s="28"/>
      <c r="F63" s="28"/>
      <c r="G63" s="28"/>
      <c r="H63" s="28"/>
      <c r="I63" s="28"/>
      <c r="J63" s="29"/>
      <c r="K63" s="29"/>
      <c r="N63" s="7"/>
      <c r="P63" s="9"/>
      <c r="Q63" s="9"/>
      <c r="R63" s="9"/>
      <c r="S63" s="9"/>
      <c r="T63" s="9"/>
      <c r="U63" s="9"/>
      <c r="W63" s="41"/>
      <c r="AA63" s="34"/>
      <c r="AB63" s="34"/>
    </row>
    <row r="64" spans="2:34" x14ac:dyDescent="0.25">
      <c r="B64" s="27" t="s">
        <v>60</v>
      </c>
      <c r="C64" s="27"/>
      <c r="D64" s="28"/>
      <c r="E64" s="27">
        <v>5</v>
      </c>
      <c r="F64" s="27">
        <v>55</v>
      </c>
      <c r="G64" s="28"/>
      <c r="H64" s="27">
        <v>7</v>
      </c>
      <c r="I64" s="27">
        <v>24</v>
      </c>
      <c r="J64" s="29"/>
      <c r="K64" s="27">
        <v>310</v>
      </c>
      <c r="M64" s="23">
        <f>E64/24*360+F64/60*15</f>
        <v>88.75</v>
      </c>
      <c r="N64" s="24">
        <f t="shared" ref="N64" si="46">IF(H64&lt;0,H64-I64/60,H64+I64/60)</f>
        <v>7.4</v>
      </c>
      <c r="P64" s="25">
        <f t="shared" ref="P64" si="47">ASIN(COS(RADIANS(N64))*COS(RADIANS($J$17))*COS(RADIANS(M64-$J$21))+SIN(RADIANS(N64))*SIN(RADIANS($J$17)))*180/PI()</f>
        <v>-8.9906380482621806</v>
      </c>
      <c r="Q64" s="25">
        <f t="shared" ref="Q64" si="48">AC64</f>
        <v>199.84496399576682</v>
      </c>
      <c r="R64" s="8"/>
      <c r="S64" s="24">
        <f>K64*$C$36</f>
        <v>62</v>
      </c>
      <c r="T64" s="24">
        <f t="shared" ref="T64" si="49">COS(RADIANS(P64))*S64</f>
        <v>61.238261075465971</v>
      </c>
      <c r="U64" s="24">
        <f t="shared" ref="U64" si="50">SIN(RADIANS(P64))*S64</f>
        <v>-9.6889308209456058</v>
      </c>
      <c r="W64" s="11">
        <f>ATAN((SIN(RADIANS(N64))-SIN(RADIANS(P64))*SIN(RADIANS($J$17)))/(COS(RADIANS(N64))*COS(RADIANS($J$17))*SIN(RADIANS(M64-$J$21))))*180/PI()+33</f>
        <v>19.844963995766804</v>
      </c>
      <c r="X64" s="11">
        <f>SIN(RADIANS(N64))-SIN(RADIANS(P64))*SIN(RADIANS($J$17))</f>
        <v>0.20005783264738036</v>
      </c>
      <c r="Y64" s="11">
        <f>COS(RADIANS(N64))*COS(RADIANS($J$17))*SIN(RADIANS(M64-$J$21))</f>
        <v>-0.85597190388097222</v>
      </c>
      <c r="Z64" s="11">
        <f t="shared" ref="Z64" si="51">X64/Y64</f>
        <v>-0.23372009261088966</v>
      </c>
      <c r="AA64" s="32">
        <f>IF(Z64&lt;0,W64+180,W64)</f>
        <v>199.84496399576682</v>
      </c>
      <c r="AB64" s="33">
        <f>IF(X64&lt;0,AA64+180,AA64)</f>
        <v>199.84496399576682</v>
      </c>
      <c r="AC64" s="31">
        <f t="shared" ref="AC64" si="52">IF(AB64&gt;=360,AB64-360,AB64)</f>
        <v>199.84496399576682</v>
      </c>
    </row>
    <row r="65" spans="2:29" x14ac:dyDescent="0.25">
      <c r="B65" s="28"/>
      <c r="C65" s="28"/>
      <c r="D65" s="28"/>
      <c r="E65" s="28"/>
      <c r="F65" s="28"/>
      <c r="G65" s="28"/>
      <c r="H65" s="28"/>
      <c r="I65" s="28"/>
      <c r="J65" s="29"/>
      <c r="K65" s="29"/>
      <c r="N65" s="7"/>
      <c r="P65" s="9"/>
      <c r="Q65" s="9"/>
      <c r="R65" s="9"/>
      <c r="S65" s="9"/>
      <c r="T65" s="9"/>
      <c r="U65" s="9"/>
      <c r="W65" s="41"/>
      <c r="AA65" s="34"/>
      <c r="AB65" s="34"/>
    </row>
    <row r="66" spans="2:29" x14ac:dyDescent="0.25">
      <c r="B66" s="27" t="s">
        <v>61</v>
      </c>
      <c r="C66" s="27"/>
      <c r="D66" s="28"/>
      <c r="E66" s="27">
        <v>12</v>
      </c>
      <c r="F66" s="27">
        <v>27</v>
      </c>
      <c r="G66" s="28"/>
      <c r="H66" s="27">
        <v>-63</v>
      </c>
      <c r="I66" s="27">
        <v>6</v>
      </c>
      <c r="J66" s="29"/>
      <c r="K66" s="27">
        <v>360</v>
      </c>
      <c r="M66" s="23">
        <f>E66/24*360+F66/60*15</f>
        <v>186.75</v>
      </c>
      <c r="N66" s="24">
        <f>IF(H66&lt;0,H66-I66/60,H66+I66/60)</f>
        <v>-63.1</v>
      </c>
      <c r="P66" s="25">
        <f t="shared" ref="P66" si="53">ASIN(COS(RADIANS(N66))*COS(RADIANS($J$17))*COS(RADIANS(M66-$J$21))+SIN(RADIANS(N66))*SIN(RADIANS($J$17)))*180/PI()</f>
        <v>-0.36062790380395299</v>
      </c>
      <c r="Q66" s="25">
        <f t="shared" ref="Q66" si="54">AC66</f>
        <v>300.24424211686568</v>
      </c>
      <c r="R66" s="8"/>
      <c r="S66" s="24">
        <f>K66*$C$36</f>
        <v>72</v>
      </c>
      <c r="T66" s="24">
        <f>COS(RADIANS(P66))*S66</f>
        <v>71.998573819621285</v>
      </c>
      <c r="U66" s="24">
        <f t="shared" ref="U66" si="55">SIN(RADIANS(P66))*S66</f>
        <v>-0.45317539710901095</v>
      </c>
      <c r="W66" s="11">
        <f>ATAN((SIN(RADIANS(N66))-SIN(RADIANS(P66))*SIN(RADIANS($J$17)))/(COS(RADIANS(N66))*COS(RADIANS($J$17))*SIN(RADIANS(M66-$J$21))))*180/PI()+33</f>
        <v>120.24424211686569</v>
      </c>
      <c r="X66" s="11">
        <f>SIN(RADIANS(N66))-SIN(RADIANS(P66))*SIN(RADIANS($J$17))</f>
        <v>-0.88892734977914545</v>
      </c>
      <c r="Y66" s="11">
        <f>COS(RADIANS(N66))*COS(RADIANS($J$17))*SIN(RADIANS(M66-$J$21))</f>
        <v>-4.2787780928719259E-2</v>
      </c>
      <c r="Z66" s="11">
        <f>X66/Y66</f>
        <v>20.775261779993254</v>
      </c>
      <c r="AA66" s="32">
        <f>IF(Z66&lt;0,W66+180,W66)</f>
        <v>120.24424211686569</v>
      </c>
      <c r="AB66" s="33">
        <f>IF(X66&lt;0,AA66+180,AA66)</f>
        <v>300.24424211686568</v>
      </c>
      <c r="AC66" s="31">
        <f t="shared" ref="AC66" si="56">IF(AB66&gt;=360,AB66-360,AB66)</f>
        <v>300.24424211686568</v>
      </c>
    </row>
    <row r="67" spans="2:29" x14ac:dyDescent="0.25">
      <c r="B67" s="28"/>
      <c r="C67" s="28"/>
      <c r="D67" s="28"/>
      <c r="E67" s="28"/>
      <c r="F67" s="28"/>
      <c r="G67" s="28"/>
      <c r="H67" s="28"/>
      <c r="I67" s="28"/>
      <c r="J67" s="29"/>
      <c r="K67" s="29"/>
      <c r="N67" s="7"/>
      <c r="P67" s="9"/>
      <c r="Q67" s="9"/>
      <c r="R67" s="9"/>
      <c r="S67" s="9"/>
      <c r="T67" s="9"/>
      <c r="U67" s="9"/>
      <c r="W67" s="41"/>
      <c r="AA67" s="34"/>
      <c r="AB67" s="34"/>
    </row>
    <row r="68" spans="2:29" x14ac:dyDescent="0.25">
      <c r="B68" s="27" t="s">
        <v>66</v>
      </c>
      <c r="C68" s="27"/>
      <c r="D68" s="28"/>
      <c r="E68" s="27">
        <v>5</v>
      </c>
      <c r="F68" s="27">
        <v>15</v>
      </c>
      <c r="G68" s="28"/>
      <c r="H68" s="27">
        <v>-8</v>
      </c>
      <c r="I68" s="27">
        <v>12</v>
      </c>
      <c r="J68" s="29"/>
      <c r="K68" s="27">
        <v>910</v>
      </c>
      <c r="M68" s="23">
        <f>E68/24*360+F68/60*15</f>
        <v>78.75</v>
      </c>
      <c r="N68" s="24">
        <f>IF(H68&lt;0,H68-I68/60,H68+I68/60)</f>
        <v>-8.1999999999999993</v>
      </c>
      <c r="P68" s="25">
        <f t="shared" ref="P68" si="57">ASIN(COS(RADIANS(N68))*COS(RADIANS($J$17))*COS(RADIANS(M68-$J$21))+SIN(RADIANS(N68))*SIN(RADIANS($J$17)))*180/PI()</f>
        <v>-25.133483433048138</v>
      </c>
      <c r="Q68" s="25">
        <f t="shared" ref="Q68" si="58">AC68</f>
        <v>209.36716155203067</v>
      </c>
      <c r="R68" s="8"/>
      <c r="S68" s="24">
        <f>K68*$C$36</f>
        <v>182</v>
      </c>
      <c r="T68" s="24">
        <f>COS(RADIANS(P68))*S68</f>
        <v>164.76837538628644</v>
      </c>
      <c r="U68" s="24">
        <f t="shared" ref="U68" si="59">SIN(RADIANS(P68))*S68</f>
        <v>-77.3005981384607</v>
      </c>
      <c r="W68" s="11">
        <f>ATAN((SIN(RADIANS(N68))-SIN(RADIANS(P68))*SIN(RADIANS($J$17)))/(COS(RADIANS(N68))*COS(RADIANS($J$17))*SIN(RADIANS(M68-$J$21))))*180/PI()+33</f>
        <v>29.367161552030669</v>
      </c>
      <c r="X68" s="11">
        <f>SIN(RADIANS(N68))-SIN(RADIANS(P68))*SIN(RADIANS($J$17))</f>
        <v>5.1051944845305203E-2</v>
      </c>
      <c r="Y68" s="11">
        <f>COS(RADIANS(N68))*COS(RADIANS($J$17))*SIN(RADIANS(M68-$J$21))</f>
        <v>-0.80409305190608382</v>
      </c>
      <c r="Z68" s="11">
        <f>X68/Y68</f>
        <v>-6.3490095734924909E-2</v>
      </c>
      <c r="AA68" s="32">
        <f>IF(Z68&lt;0,W68+180,W68)</f>
        <v>209.36716155203067</v>
      </c>
      <c r="AB68" s="33">
        <f>IF(X68&lt;0,AA68+180,AA68)</f>
        <v>209.36716155203067</v>
      </c>
      <c r="AC68" s="31">
        <f t="shared" ref="AC68" si="60">IF(AB68&gt;=360,AB68-360,AB68)</f>
        <v>209.36716155203067</v>
      </c>
    </row>
    <row r="69" spans="2:29" x14ac:dyDescent="0.25">
      <c r="B69" s="28"/>
      <c r="C69" s="28"/>
      <c r="D69" s="28"/>
      <c r="E69" s="28"/>
      <c r="F69" s="28"/>
      <c r="G69" s="28"/>
      <c r="H69" s="28"/>
      <c r="I69" s="28"/>
      <c r="J69" s="29"/>
      <c r="K69" s="29"/>
      <c r="N69" s="7"/>
      <c r="P69" s="9"/>
      <c r="Q69" s="9"/>
      <c r="R69" s="9"/>
      <c r="S69" s="9"/>
      <c r="T69" s="9"/>
      <c r="U69" s="9"/>
      <c r="W69" s="41"/>
      <c r="AA69" s="34"/>
      <c r="AB69" s="34"/>
    </row>
    <row r="70" spans="2:29" x14ac:dyDescent="0.25">
      <c r="B70" s="27" t="s">
        <v>59</v>
      </c>
      <c r="C70" s="27"/>
      <c r="D70" s="28"/>
      <c r="E70" s="27">
        <v>13</v>
      </c>
      <c r="F70" s="27">
        <v>25</v>
      </c>
      <c r="G70" s="28"/>
      <c r="H70" s="27">
        <v>-11</v>
      </c>
      <c r="I70" s="27">
        <v>10</v>
      </c>
      <c r="J70" s="29"/>
      <c r="K70" s="27">
        <v>260</v>
      </c>
      <c r="M70" s="23">
        <f>E70/24*360+F70/60*15</f>
        <v>201.25</v>
      </c>
      <c r="N70" s="24">
        <f>IF(H70&lt;0,H70-I70/60,H70+I70/60)</f>
        <v>-11.166666666666666</v>
      </c>
      <c r="P70" s="25">
        <f t="shared" ref="P70" si="61">ASIN(COS(RADIANS(N70))*COS(RADIANS($J$17))*COS(RADIANS(M70-$J$21))+SIN(RADIANS(N70))*SIN(RADIANS($J$17)))*180/PI()</f>
        <v>50.845470602944694</v>
      </c>
      <c r="Q70" s="25">
        <f t="shared" ref="Q70" si="62">AC70</f>
        <v>316.11924451789019</v>
      </c>
      <c r="R70" s="8"/>
      <c r="S70" s="24">
        <f>K70*$C$36</f>
        <v>52</v>
      </c>
      <c r="T70" s="24">
        <f>COS(RADIANS(P70))*S70</f>
        <v>32.833533130193764</v>
      </c>
      <c r="U70" s="24">
        <f t="shared" ref="U70" si="63">SIN(RADIANS(P70))*S70</f>
        <v>40.323183185215782</v>
      </c>
      <c r="W70" s="11">
        <f>ATAN((SIN(RADIANS(N70))-SIN(RADIANS(P70))*SIN(RADIANS($J$17)))/(COS(RADIANS(N70))*COS(RADIANS($J$17))*SIN(RADIANS(M70-$J$21))))*180/PI()+33</f>
        <v>-43.880755482109819</v>
      </c>
      <c r="X70" s="11">
        <f>SIN(RADIANS(N70))-SIN(RADIANS(P70))*SIN(RADIANS($J$17))</f>
        <v>-0.54727541869645924</v>
      </c>
      <c r="Y70" s="11">
        <f>COS(RADIANS(N70))*COS(RADIANS($J$17))*SIN(RADIANS(M70-$J$21))</f>
        <v>0.1275487677467543</v>
      </c>
      <c r="Z70" s="11">
        <f>X70/Y70</f>
        <v>-4.2907150603215891</v>
      </c>
      <c r="AA70" s="32">
        <f>IF(Z70&lt;0,W70+180,W70)</f>
        <v>136.11924451789019</v>
      </c>
      <c r="AB70" s="33">
        <f>IF(X70&lt;0,AA70+180,AA70)</f>
        <v>316.11924451789019</v>
      </c>
      <c r="AC70" s="31">
        <f t="shared" ref="AC70" si="64">IF(AB70&gt;=360,AB70-360,AB70)</f>
        <v>316.11924451789019</v>
      </c>
    </row>
    <row r="71" spans="2:29" x14ac:dyDescent="0.25">
      <c r="B71" s="28"/>
      <c r="C71" s="28"/>
      <c r="D71" s="28"/>
      <c r="E71" s="28"/>
      <c r="F71" s="28"/>
      <c r="G71" s="28"/>
      <c r="H71" s="28"/>
      <c r="I71" s="28"/>
      <c r="J71" s="29"/>
      <c r="K71" s="29"/>
      <c r="N71" s="7"/>
      <c r="P71" s="9"/>
      <c r="Q71" s="9"/>
      <c r="R71" s="9"/>
      <c r="S71" s="9"/>
      <c r="T71" s="9"/>
      <c r="U71" s="9"/>
      <c r="W71" s="41"/>
      <c r="AA71" s="34"/>
      <c r="AB71" s="34"/>
    </row>
    <row r="72" spans="2:29" x14ac:dyDescent="0.25">
      <c r="B72" s="27" t="s">
        <v>65</v>
      </c>
      <c r="C72" s="27"/>
      <c r="D72" s="28"/>
      <c r="E72" s="27">
        <v>2</v>
      </c>
      <c r="F72" s="27">
        <v>32</v>
      </c>
      <c r="G72" s="28"/>
      <c r="H72" s="27">
        <v>89</v>
      </c>
      <c r="I72" s="27">
        <v>16</v>
      </c>
      <c r="J72" s="29"/>
      <c r="K72" s="27">
        <v>470</v>
      </c>
      <c r="M72" s="23">
        <f>E72/24*360+F72/60*15</f>
        <v>38</v>
      </c>
      <c r="N72" s="24">
        <f>IF(H72&lt;0,H72-I72/60,H72+I72/60)</f>
        <v>89.266666666666666</v>
      </c>
      <c r="P72" s="25">
        <f t="shared" ref="P72" si="65">ASIN(COS(RADIANS(N72))*COS(RADIANS($J$17))*COS(RADIANS(M72-$J$21))+SIN(RADIANS(N72))*SIN(RADIANS($J$17)))*180/PI()</f>
        <v>26.465759420323248</v>
      </c>
      <c r="Q72" s="25">
        <f t="shared" ref="Q72" si="66">AC72</f>
        <v>123.34813683167435</v>
      </c>
      <c r="R72" s="8"/>
      <c r="S72" s="24">
        <f>K72*$C$36</f>
        <v>94</v>
      </c>
      <c r="T72" s="24">
        <f>COS(RADIANS(P72))*S72</f>
        <v>84.148880316801922</v>
      </c>
      <c r="U72" s="24">
        <f t="shared" ref="U72" si="67">SIN(RADIANS(P72))*S72</f>
        <v>41.892313631841191</v>
      </c>
      <c r="W72" s="11">
        <f>ATAN((SIN(RADIANS(N72))-SIN(RADIANS(P72))*SIN(RADIANS($J$17)))/(COS(RADIANS(N72))*COS(RADIANS($J$17))*SIN(RADIANS(M72-$J$21))))*180/PI()+33</f>
        <v>-56.651863168325647</v>
      </c>
      <c r="X72" s="11">
        <f>SIN(RADIANS(N72))-SIN(RADIANS(P72))*SIN(RADIANS($J$17))</f>
        <v>0.79669092140795228</v>
      </c>
      <c r="Y72" s="11">
        <f>COS(RADIANS(N72))*COS(RADIANS($J$17))*SIN(RADIANS(M72-$J$21))</f>
        <v>-4.8408603373723685E-3</v>
      </c>
      <c r="Z72" s="11">
        <f>X72/Y72</f>
        <v>-164.57630790488744</v>
      </c>
      <c r="AA72" s="32">
        <f>IF(Z72&lt;0,W72+180,W72)</f>
        <v>123.34813683167435</v>
      </c>
      <c r="AB72" s="33">
        <f>IF(X72&lt;0,AA72+180,AA72)</f>
        <v>123.34813683167435</v>
      </c>
      <c r="AC72" s="31">
        <f t="shared" ref="AC72" si="68">IF(AB72&gt;=360,AB72-360,AB72)</f>
        <v>123.34813683167435</v>
      </c>
    </row>
    <row r="73" spans="2:29" x14ac:dyDescent="0.25">
      <c r="B73" s="28"/>
      <c r="C73" s="28"/>
      <c r="D73" s="28"/>
      <c r="E73" s="28"/>
      <c r="F73" s="28"/>
      <c r="G73" s="28"/>
      <c r="H73" s="28"/>
      <c r="I73" s="28"/>
      <c r="J73" s="29"/>
      <c r="K73" s="29"/>
      <c r="N73" s="7"/>
      <c r="P73" s="9"/>
      <c r="Q73" s="9"/>
      <c r="R73" s="9"/>
      <c r="S73" s="9"/>
      <c r="T73" s="9"/>
      <c r="U73" s="9"/>
      <c r="W73" s="41"/>
      <c r="AA73" s="34"/>
      <c r="AB73" s="34"/>
    </row>
    <row r="74" spans="2:29" x14ac:dyDescent="0.25">
      <c r="B74" s="27" t="s">
        <v>55</v>
      </c>
      <c r="C74" s="27"/>
      <c r="D74" s="28"/>
      <c r="E74" s="27">
        <v>1</v>
      </c>
      <c r="F74" s="27">
        <v>38</v>
      </c>
      <c r="G74" s="28"/>
      <c r="H74" s="27">
        <v>-57</v>
      </c>
      <c r="I74" s="27">
        <v>14</v>
      </c>
      <c r="J74" s="29"/>
      <c r="K74" s="27">
        <v>85</v>
      </c>
      <c r="M74" s="23">
        <f>E74/24*360+F74/60*15</f>
        <v>24.5</v>
      </c>
      <c r="N74" s="24">
        <f>IF(H74&lt;0,H74-I74/60,H74+I74/60)</f>
        <v>-57.233333333333334</v>
      </c>
      <c r="P74" s="25">
        <f t="shared" ref="P74" si="69">ASIN(COS(RADIANS(N74))*COS(RADIANS($J$17))*COS(RADIANS(M74-$J$21))+SIN(RADIANS(N74))*SIN(RADIANS($J$17)))*180/PI()</f>
        <v>-58.781785215486387</v>
      </c>
      <c r="Q74" s="25">
        <f t="shared" ref="Q74" si="70">AC74</f>
        <v>290.82709584195629</v>
      </c>
      <c r="R74" s="8"/>
      <c r="S74" s="24">
        <f>K74*$C$36</f>
        <v>17</v>
      </c>
      <c r="T74" s="24">
        <f>COS(RADIANS(P74))*S74</f>
        <v>8.8110814751034496</v>
      </c>
      <c r="U74" s="24">
        <f t="shared" ref="U74" si="71">SIN(RADIANS(P74))*S74</f>
        <v>-14.538392044483077</v>
      </c>
      <c r="W74" s="11">
        <f>ATAN((SIN(RADIANS(N74))-SIN(RADIANS(P74))*SIN(RADIANS($J$17)))/(COS(RADIANS(N74))*COS(RADIANS($J$17))*SIN(RADIANS(M74-$J$21))))*180/PI()+33</f>
        <v>110.82709584195629</v>
      </c>
      <c r="X74" s="11">
        <f>SIN(RADIANS(N74))-SIN(RADIANS(P74))*SIN(RADIANS($J$17))</f>
        <v>-0.4509012554655063</v>
      </c>
      <c r="Y74" s="11">
        <f>COS(RADIANS(N74))*COS(RADIANS($J$17))*SIN(RADIANS(M74-$J$21))</f>
        <v>-9.7265120600144514E-2</v>
      </c>
      <c r="Z74" s="11">
        <f>X74/Y74</f>
        <v>4.6357959840419545</v>
      </c>
      <c r="AA74" s="32">
        <f>IF(Z74&lt;0,W74+180,W74)</f>
        <v>110.82709584195629</v>
      </c>
      <c r="AB74" s="33">
        <f>IF(X74&lt;0,AA74+180,AA74)</f>
        <v>290.82709584195629</v>
      </c>
      <c r="AC74" s="31">
        <f t="shared" ref="AC74" si="72">IF(AB74&gt;=360,AB74-360,AB74)</f>
        <v>290.82709584195629</v>
      </c>
    </row>
    <row r="75" spans="2:29" x14ac:dyDescent="0.25">
      <c r="B75" s="28"/>
      <c r="C75" s="28"/>
      <c r="D75" s="28"/>
      <c r="E75" s="28"/>
      <c r="F75" s="28"/>
      <c r="G75" s="28"/>
      <c r="H75" s="28"/>
      <c r="I75" s="28"/>
      <c r="J75" s="29"/>
      <c r="K75" s="29"/>
      <c r="N75" s="7"/>
      <c r="P75" s="9"/>
      <c r="Q75" s="9"/>
      <c r="R75" s="9"/>
      <c r="S75" s="9"/>
      <c r="T75" s="9"/>
      <c r="U75" s="9"/>
      <c r="W75" s="41"/>
      <c r="AA75" s="34"/>
      <c r="AB75" s="34"/>
    </row>
    <row r="76" spans="2:29" x14ac:dyDescent="0.25">
      <c r="B76" s="27" t="s">
        <v>56</v>
      </c>
      <c r="C76" s="27"/>
      <c r="D76" s="28"/>
      <c r="E76" s="27">
        <v>10</v>
      </c>
      <c r="F76" s="27">
        <v>8</v>
      </c>
      <c r="G76" s="28"/>
      <c r="H76" s="27">
        <v>11</v>
      </c>
      <c r="I76" s="27">
        <v>58</v>
      </c>
      <c r="J76" s="29"/>
      <c r="K76" s="27">
        <v>85</v>
      </c>
      <c r="M76" s="23">
        <f>E76/24*360+F76/60*15</f>
        <v>152</v>
      </c>
      <c r="N76" s="24">
        <f>IF(H76&lt;0,H76-I76/60,H76+I76/60)</f>
        <v>11.966666666666667</v>
      </c>
      <c r="P76" s="25">
        <f t="shared" ref="P76" si="73">ASIN(COS(RADIANS(N76))*COS(RADIANS($J$17))*COS(RADIANS(M76-$J$21))+SIN(RADIANS(N76))*SIN(RADIANS($J$17)))*180/PI()</f>
        <v>48.861292695768263</v>
      </c>
      <c r="Q76" s="25">
        <f t="shared" ref="Q76" si="74">AC76</f>
        <v>226.44020168249921</v>
      </c>
      <c r="R76" s="8"/>
      <c r="S76" s="24">
        <f>K76*$C$36</f>
        <v>17</v>
      </c>
      <c r="T76" s="24">
        <f>COS(RADIANS(P76))*S76</f>
        <v>11.184031068368158</v>
      </c>
      <c r="U76" s="24">
        <f t="shared" ref="U76" si="75">SIN(RADIANS(P76))*S76</f>
        <v>12.803024996530148</v>
      </c>
      <c r="W76" s="11">
        <f>ATAN((SIN(RADIANS(N76))-SIN(RADIANS(P76))*SIN(RADIANS($J$17)))/(COS(RADIANS(N76))*COS(RADIANS($J$17))*SIN(RADIANS(M76-$J$21))))*180/PI()+33</f>
        <v>46.440201682499222</v>
      </c>
      <c r="X76" s="11">
        <f>SIN(RADIANS(N76))-SIN(RADIANS(P76))*SIN(RADIANS($J$17))</f>
        <v>-0.13608797860513322</v>
      </c>
      <c r="Y76" s="11">
        <f>COS(RADIANS(N76))*COS(RADIANS($J$17))*SIN(RADIANS(M76-$J$21))</f>
        <v>-0.56946485347293141</v>
      </c>
      <c r="Z76" s="11">
        <f>X76/Y76</f>
        <v>0.23897520237673797</v>
      </c>
      <c r="AA76" s="32">
        <f>IF(Z76&lt;0,W76+180,W76)</f>
        <v>46.440201682499222</v>
      </c>
      <c r="AB76" s="33">
        <f>IF(X76&lt;0,AA76+180,AA76)</f>
        <v>226.44020168249921</v>
      </c>
      <c r="AC76" s="31">
        <f t="shared" ref="AC76" si="76">IF(AB76&gt;=360,AB76-360,AB76)</f>
        <v>226.44020168249921</v>
      </c>
    </row>
    <row r="77" spans="2:29" x14ac:dyDescent="0.25">
      <c r="B77" s="28"/>
      <c r="C77" s="28"/>
      <c r="D77" s="28"/>
      <c r="E77" s="28"/>
      <c r="F77" s="28"/>
      <c r="G77" s="28"/>
      <c r="H77" s="28"/>
      <c r="I77" s="28"/>
      <c r="J77" s="29"/>
      <c r="K77" s="29"/>
      <c r="N77" s="7"/>
      <c r="P77" s="9"/>
      <c r="Q77" s="9"/>
      <c r="R77" s="9"/>
      <c r="S77" s="9"/>
      <c r="T77" s="9"/>
      <c r="U77" s="9"/>
      <c r="W77" s="41"/>
      <c r="AA77" s="34"/>
      <c r="AB77" s="34"/>
    </row>
    <row r="78" spans="2:29" x14ac:dyDescent="0.25">
      <c r="B78" s="27"/>
      <c r="C78" s="27"/>
      <c r="D78" s="28"/>
      <c r="E78" s="27"/>
      <c r="F78" s="27"/>
      <c r="G78" s="28"/>
      <c r="H78" s="27"/>
      <c r="I78" s="27"/>
      <c r="J78" s="29"/>
      <c r="K78" s="27"/>
      <c r="M78" s="23">
        <f>E78/24*360+F78/60*15</f>
        <v>0</v>
      </c>
      <c r="N78" s="24">
        <f>IF(H78&lt;0,H78-I78/60,H78+I78/60)</f>
        <v>0</v>
      </c>
      <c r="P78" s="25">
        <f t="shared" ref="P78" si="77">ASIN(COS(RADIANS(N78))*COS(RADIANS($J$17))*COS(RADIANS(M78-$J$21))+SIN(RADIANS(N78))*SIN(RADIANS($J$17)))*180/PI()</f>
        <v>-60.190764102068393</v>
      </c>
      <c r="Q78" s="25">
        <f t="shared" ref="Q78" si="78">AC78</f>
        <v>96.42421087912021</v>
      </c>
      <c r="R78" s="8"/>
      <c r="S78" s="24">
        <f>K78*$C$36</f>
        <v>0</v>
      </c>
      <c r="T78" s="24">
        <f>COS(RADIANS(P78))*S78</f>
        <v>0</v>
      </c>
      <c r="U78" s="24">
        <f t="shared" ref="U78" si="79">SIN(RADIANS(P78))*S78</f>
        <v>0</v>
      </c>
      <c r="W78" s="11">
        <f>ATAN((SIN(RADIANS(N78))-SIN(RADIANS(P78))*SIN(RADIANS($J$17)))/(COS(RADIANS(N78))*COS(RADIANS($J$17))*SIN(RADIANS(M78-$J$21))))*180/PI()+33</f>
        <v>96.42421087912021</v>
      </c>
      <c r="X78" s="11">
        <f>SIN(RADIANS(N78))-SIN(RADIANS(P78))*SIN(RADIANS($J$17))</f>
        <v>0.39567402020151055</v>
      </c>
      <c r="Y78" s="11">
        <f>COS(RADIANS(N78))*COS(RADIANS($J$17))*SIN(RADIANS(M78-$J$21))</f>
        <v>0.19792971159744494</v>
      </c>
      <c r="Z78" s="11">
        <f>X78/Y78</f>
        <v>1.9990632887206121</v>
      </c>
      <c r="AA78" s="32">
        <f>IF(Z78&lt;0,W78+180,W78)</f>
        <v>96.42421087912021</v>
      </c>
      <c r="AB78" s="33">
        <f>IF(X78&lt;0,AA78+180,AA78)</f>
        <v>96.42421087912021</v>
      </c>
      <c r="AC78" s="31">
        <f t="shared" ref="AC78" si="80">IF(AB78&gt;=360,AB78-360,AB78)</f>
        <v>96.42421087912021</v>
      </c>
    </row>
    <row r="79" spans="2:29" x14ac:dyDescent="0.25">
      <c r="B79" s="28"/>
      <c r="C79" s="28"/>
      <c r="D79" s="28"/>
      <c r="E79" s="28"/>
      <c r="F79" s="28"/>
      <c r="G79" s="28"/>
      <c r="H79" s="28"/>
      <c r="I79" s="28"/>
      <c r="J79" s="29"/>
      <c r="K79" s="29"/>
      <c r="N79" s="7"/>
      <c r="P79" s="9"/>
      <c r="Q79" s="9"/>
      <c r="R79" s="9"/>
      <c r="S79" s="9"/>
      <c r="T79" s="9"/>
      <c r="U79" s="9"/>
      <c r="W79" s="41"/>
      <c r="AA79" s="34"/>
      <c r="AB79" s="34"/>
    </row>
    <row r="80" spans="2:29" x14ac:dyDescent="0.25">
      <c r="B80" s="27"/>
      <c r="C80" s="27"/>
      <c r="D80" s="28"/>
      <c r="E80" s="27"/>
      <c r="F80" s="27"/>
      <c r="G80" s="28"/>
      <c r="H80" s="27"/>
      <c r="I80" s="27"/>
      <c r="J80" s="29"/>
      <c r="K80" s="27"/>
      <c r="M80" s="23">
        <f>E80/24*360+F80/60*15</f>
        <v>0</v>
      </c>
      <c r="N80" s="24">
        <f>IF(H80&lt;0,H80-I80/60,H80+I80/60)</f>
        <v>0</v>
      </c>
      <c r="P80" s="25">
        <f t="shared" ref="P80" si="81">ASIN(COS(RADIANS(N80))*COS(RADIANS($J$17))*COS(RADIANS(M80-$J$21))+SIN(RADIANS(N80))*SIN(RADIANS($J$17)))*180/PI()</f>
        <v>-60.190764102068393</v>
      </c>
      <c r="Q80" s="25">
        <f t="shared" ref="Q80" si="82">AC80</f>
        <v>96.42421087912021</v>
      </c>
      <c r="R80" s="8"/>
      <c r="S80" s="24">
        <f>K80*$C$36</f>
        <v>0</v>
      </c>
      <c r="T80" s="24">
        <f>COS(RADIANS(P80))*S80</f>
        <v>0</v>
      </c>
      <c r="U80" s="24">
        <f t="shared" ref="U80" si="83">SIN(RADIANS(P80))*S80</f>
        <v>0</v>
      </c>
      <c r="W80" s="11">
        <f>ATAN((SIN(RADIANS(N80))-SIN(RADIANS(P80))*SIN(RADIANS($J$17)))/(COS(RADIANS(N80))*COS(RADIANS($J$17))*SIN(RADIANS(M80-$J$21))))*180/PI()+33</f>
        <v>96.42421087912021</v>
      </c>
      <c r="X80" s="11">
        <f>SIN(RADIANS(N80))-SIN(RADIANS(P80))*SIN(RADIANS($J$17))</f>
        <v>0.39567402020151055</v>
      </c>
      <c r="Y80" s="11">
        <f>COS(RADIANS(N80))*COS(RADIANS($J$17))*SIN(RADIANS(M80-$J$21))</f>
        <v>0.19792971159744494</v>
      </c>
      <c r="Z80" s="11">
        <f>X80/Y80</f>
        <v>1.9990632887206121</v>
      </c>
      <c r="AA80" s="32">
        <f>IF(Z80&lt;0,W80+180,W80)</f>
        <v>96.42421087912021</v>
      </c>
      <c r="AB80" s="33">
        <f>IF(X80&lt;0,AA80+180,AA80)</f>
        <v>96.42421087912021</v>
      </c>
      <c r="AC80" s="31">
        <f t="shared" ref="AC80" si="84">IF(AB80&gt;=360,AB80-360,AB80)</f>
        <v>96.42421087912021</v>
      </c>
    </row>
    <row r="81" spans="2:29" x14ac:dyDescent="0.25">
      <c r="B81" s="28"/>
      <c r="C81" s="28"/>
      <c r="D81" s="28"/>
      <c r="E81" s="28"/>
      <c r="F81" s="28"/>
      <c r="G81" s="28"/>
      <c r="H81" s="28"/>
      <c r="I81" s="28"/>
      <c r="J81" s="29"/>
      <c r="K81" s="29"/>
      <c r="N81" s="7"/>
      <c r="P81" s="9"/>
      <c r="Q81" s="9"/>
      <c r="R81" s="9"/>
      <c r="S81" s="9"/>
      <c r="T81" s="9"/>
      <c r="U81" s="9"/>
      <c r="W81" s="41"/>
      <c r="AA81" s="34"/>
      <c r="AB81" s="34"/>
    </row>
    <row r="82" spans="2:29" x14ac:dyDescent="0.25">
      <c r="B82" s="27"/>
      <c r="C82" s="27"/>
      <c r="D82" s="28"/>
      <c r="E82" s="27"/>
      <c r="F82" s="27"/>
      <c r="G82" s="28"/>
      <c r="H82" s="27"/>
      <c r="I82" s="27"/>
      <c r="J82" s="29"/>
      <c r="K82" s="27"/>
      <c r="M82" s="23">
        <f>E82/24*360+F82/60*15</f>
        <v>0</v>
      </c>
      <c r="N82" s="24">
        <f>IF(H82&lt;0,H82-I82/60,H82+I82/60)</f>
        <v>0</v>
      </c>
      <c r="P82" s="25">
        <f t="shared" ref="P82" si="85">ASIN(COS(RADIANS(N82))*COS(RADIANS($J$17))*COS(RADIANS(M82-$J$21))+SIN(RADIANS(N82))*SIN(RADIANS($J$17)))*180/PI()</f>
        <v>-60.190764102068393</v>
      </c>
      <c r="Q82" s="25">
        <f t="shared" ref="Q82" si="86">AC82</f>
        <v>96.42421087912021</v>
      </c>
      <c r="R82" s="8"/>
      <c r="S82" s="24">
        <f>K82*$C$36</f>
        <v>0</v>
      </c>
      <c r="T82" s="24">
        <f>COS(RADIANS(P82))*S82</f>
        <v>0</v>
      </c>
      <c r="U82" s="24">
        <f t="shared" ref="U82" si="87">SIN(RADIANS(P82))*S82</f>
        <v>0</v>
      </c>
      <c r="W82" s="11">
        <f>ATAN((SIN(RADIANS(N82))-SIN(RADIANS(P82))*SIN(RADIANS($J$17)))/(COS(RADIANS(N82))*COS(RADIANS($J$17))*SIN(RADIANS(M82-$J$21))))*180/PI()+33</f>
        <v>96.42421087912021</v>
      </c>
      <c r="X82" s="11">
        <f>SIN(RADIANS(N82))-SIN(RADIANS(P82))*SIN(RADIANS($J$17))</f>
        <v>0.39567402020151055</v>
      </c>
      <c r="Y82" s="11">
        <f>COS(RADIANS(N82))*COS(RADIANS($J$17))*SIN(RADIANS(M82-$J$21))</f>
        <v>0.19792971159744494</v>
      </c>
      <c r="Z82" s="11">
        <f>X82/Y82</f>
        <v>1.9990632887206121</v>
      </c>
      <c r="AA82" s="32">
        <f>IF(Z82&lt;0,W82+180,W82)</f>
        <v>96.42421087912021</v>
      </c>
      <c r="AB82" s="33">
        <f>IF(X82&lt;0,AA82+180,AA82)</f>
        <v>96.42421087912021</v>
      </c>
      <c r="AC82" s="31">
        <f t="shared" ref="AC82" si="88">IF(AB82&gt;=360,AB82-360,AB82)</f>
        <v>96.42421087912021</v>
      </c>
    </row>
    <row r="83" spans="2:29" x14ac:dyDescent="0.25">
      <c r="B83" s="28"/>
      <c r="C83" s="28"/>
      <c r="D83" s="28"/>
      <c r="E83" s="28"/>
      <c r="F83" s="28"/>
      <c r="G83" s="28"/>
      <c r="H83" s="28"/>
      <c r="I83" s="28"/>
      <c r="J83" s="29"/>
      <c r="K83" s="29"/>
      <c r="N83" s="7"/>
      <c r="P83" s="9"/>
      <c r="Q83" s="9"/>
      <c r="R83" s="9"/>
      <c r="S83" s="9"/>
      <c r="T83" s="9"/>
      <c r="U83" s="9"/>
      <c r="W83" s="41"/>
      <c r="AA83" s="34"/>
      <c r="AB83" s="34"/>
    </row>
    <row r="84" spans="2:29" x14ac:dyDescent="0.25">
      <c r="B84" s="27"/>
      <c r="C84" s="27"/>
      <c r="D84" s="28"/>
      <c r="E84" s="27"/>
      <c r="F84" s="27"/>
      <c r="G84" s="28"/>
      <c r="H84" s="27"/>
      <c r="I84" s="27"/>
      <c r="J84" s="29"/>
      <c r="K84" s="27"/>
      <c r="M84" s="23">
        <f>E84/24*360+F84/60*15</f>
        <v>0</v>
      </c>
      <c r="N84" s="24">
        <f>IF(H84&lt;0,H84-I84/60,H84+I84/60)</f>
        <v>0</v>
      </c>
      <c r="P84" s="25">
        <f t="shared" ref="P84" si="89">ASIN(COS(RADIANS(N84))*COS(RADIANS($J$17))*COS(RADIANS(M84-$J$21))+SIN(RADIANS(N84))*SIN(RADIANS($J$17)))*180/PI()</f>
        <v>-60.190764102068393</v>
      </c>
      <c r="Q84" s="25">
        <f t="shared" ref="Q84" si="90">AC84</f>
        <v>96.42421087912021</v>
      </c>
      <c r="R84" s="8"/>
      <c r="S84" s="24">
        <f>K84*$C$36</f>
        <v>0</v>
      </c>
      <c r="T84" s="24">
        <f>COS(RADIANS(P84))*S84</f>
        <v>0</v>
      </c>
      <c r="U84" s="24">
        <f t="shared" ref="U84" si="91">SIN(RADIANS(P84))*S84</f>
        <v>0</v>
      </c>
      <c r="W84" s="11">
        <f>ATAN((SIN(RADIANS(N84))-SIN(RADIANS(P84))*SIN(RADIANS($J$17)))/(COS(RADIANS(N84))*COS(RADIANS($J$17))*SIN(RADIANS(M84-$J$21))))*180/PI()+33</f>
        <v>96.42421087912021</v>
      </c>
      <c r="X84" s="11">
        <f>SIN(RADIANS(N84))-SIN(RADIANS(P84))*SIN(RADIANS($J$17))</f>
        <v>0.39567402020151055</v>
      </c>
      <c r="Y84" s="11">
        <f>COS(RADIANS(N84))*COS(RADIANS($J$17))*SIN(RADIANS(M84-$J$21))</f>
        <v>0.19792971159744494</v>
      </c>
      <c r="Z84" s="11">
        <f>X84/Y84</f>
        <v>1.9990632887206121</v>
      </c>
      <c r="AA84" s="32">
        <f>IF(Z84&lt;0,W84+180,W84)</f>
        <v>96.42421087912021</v>
      </c>
      <c r="AB84" s="33">
        <f>IF(X84&lt;0,AA84+180,AA84)</f>
        <v>96.42421087912021</v>
      </c>
      <c r="AC84" s="31">
        <f t="shared" ref="AC84" si="92">IF(AB84&gt;=360,AB84-360,AB84)</f>
        <v>96.42421087912021</v>
      </c>
    </row>
    <row r="85" spans="2:29" x14ac:dyDescent="0.25">
      <c r="B85" s="28"/>
      <c r="C85" s="28"/>
      <c r="D85" s="28"/>
      <c r="E85" s="28"/>
      <c r="F85" s="28"/>
      <c r="G85" s="28"/>
      <c r="H85" s="28"/>
      <c r="I85" s="28"/>
      <c r="J85" s="29"/>
      <c r="K85" s="29"/>
      <c r="N85" s="7"/>
      <c r="P85" s="9"/>
      <c r="Q85" s="9"/>
      <c r="R85" s="9"/>
      <c r="S85" s="9"/>
      <c r="T85" s="9"/>
      <c r="U85" s="9"/>
      <c r="W85" s="41"/>
      <c r="AA85" s="34"/>
      <c r="AB85" s="34"/>
    </row>
    <row r="86" spans="2:29" x14ac:dyDescent="0.25">
      <c r="B86" s="27"/>
      <c r="C86" s="27"/>
      <c r="D86" s="28"/>
      <c r="E86" s="27"/>
      <c r="F86" s="27"/>
      <c r="G86" s="28"/>
      <c r="H86" s="27"/>
      <c r="I86" s="27"/>
      <c r="J86" s="29"/>
      <c r="K86" s="27"/>
      <c r="M86" s="23">
        <f>E86/24*360+F86/60*15</f>
        <v>0</v>
      </c>
      <c r="N86" s="24">
        <f>IF(H86&lt;0,H86-I86/60,H86+I86/60)</f>
        <v>0</v>
      </c>
      <c r="P86" s="25">
        <f t="shared" ref="P86" si="93">ASIN(COS(RADIANS(N86))*COS(RADIANS($J$17))*COS(RADIANS(M86-$J$21))+SIN(RADIANS(N86))*SIN(RADIANS($J$17)))*180/PI()</f>
        <v>-60.190764102068393</v>
      </c>
      <c r="Q86" s="25">
        <f t="shared" ref="Q86" si="94">AC86</f>
        <v>96.42421087912021</v>
      </c>
      <c r="R86" s="8"/>
      <c r="S86" s="24">
        <f>K86*$C$36</f>
        <v>0</v>
      </c>
      <c r="T86" s="24">
        <f>COS(RADIANS(P86))*S86</f>
        <v>0</v>
      </c>
      <c r="U86" s="24">
        <f t="shared" ref="U86" si="95">SIN(RADIANS(P86))*S86</f>
        <v>0</v>
      </c>
      <c r="W86" s="11">
        <f>ATAN((SIN(RADIANS(N86))-SIN(RADIANS(P86))*SIN(RADIANS($J$17)))/(COS(RADIANS(N86))*COS(RADIANS($J$17))*SIN(RADIANS(M86-$J$21))))*180/PI()+33</f>
        <v>96.42421087912021</v>
      </c>
      <c r="X86" s="11">
        <f>SIN(RADIANS(N86))-SIN(RADIANS(P86))*SIN(RADIANS($J$17))</f>
        <v>0.39567402020151055</v>
      </c>
      <c r="Y86" s="11">
        <f>COS(RADIANS(N86))*COS(RADIANS($J$17))*SIN(RADIANS(M86-$J$21))</f>
        <v>0.19792971159744494</v>
      </c>
      <c r="Z86" s="11">
        <f>X86/Y86</f>
        <v>1.9990632887206121</v>
      </c>
      <c r="AA86" s="32">
        <f>IF(Z86&lt;0,W86+180,W86)</f>
        <v>96.42421087912021</v>
      </c>
      <c r="AB86" s="33">
        <f>IF(X86&lt;0,AA86+180,AA86)</f>
        <v>96.42421087912021</v>
      </c>
      <c r="AC86" s="31">
        <f t="shared" ref="AC86" si="96">IF(AB86&gt;=360,AB86-360,AB86)</f>
        <v>96.42421087912021</v>
      </c>
    </row>
    <row r="87" spans="2:29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N87" s="7"/>
      <c r="P87" s="9"/>
      <c r="Q87" s="9"/>
      <c r="R87" s="9"/>
      <c r="S87" s="9"/>
      <c r="T87" s="9"/>
      <c r="U87" s="9"/>
      <c r="W87" s="41"/>
      <c r="AA87" s="34"/>
      <c r="AB87" s="34"/>
    </row>
    <row r="88" spans="2:29" x14ac:dyDescent="0.25">
      <c r="B88" s="27"/>
      <c r="C88" s="27"/>
      <c r="D88" s="28"/>
      <c r="E88" s="27"/>
      <c r="F88" s="27"/>
      <c r="G88" s="28"/>
      <c r="H88" s="27"/>
      <c r="I88" s="27"/>
      <c r="J88" s="29"/>
      <c r="K88" s="27"/>
      <c r="M88" s="23">
        <f t="shared" ref="M88" si="97">E88/24*360+F88/60*15</f>
        <v>0</v>
      </c>
      <c r="N88" s="24">
        <f t="shared" ref="N88" si="98">IF(H88&lt;0,H88-I88/60,H88+I88/60)</f>
        <v>0</v>
      </c>
      <c r="P88" s="25">
        <f t="shared" ref="P88" si="99">ASIN(COS(RADIANS(N88))*COS(RADIANS($J$17))*COS(RADIANS(M88-$J$21))+SIN(RADIANS(N88))*SIN(RADIANS($J$17)))*180/PI()</f>
        <v>-60.190764102068393</v>
      </c>
      <c r="Q88" s="25">
        <f t="shared" ref="Q88" si="100">AC88</f>
        <v>96.42421087912021</v>
      </c>
      <c r="R88" s="8"/>
      <c r="S88" s="24">
        <f>K88*$C$36</f>
        <v>0</v>
      </c>
      <c r="T88" s="24">
        <f t="shared" ref="T88" si="101">COS(RADIANS(P88))*S88</f>
        <v>0</v>
      </c>
      <c r="U88" s="24">
        <f t="shared" ref="U88" si="102">SIN(RADIANS(P88))*S88</f>
        <v>0</v>
      </c>
      <c r="W88" s="11">
        <f>ATAN((SIN(RADIANS(N88))-SIN(RADIANS(P88))*SIN(RADIANS($J$17)))/(COS(RADIANS(N88))*COS(RADIANS($J$17))*SIN(RADIANS(M88-$J$21))))*180/PI()+33</f>
        <v>96.42421087912021</v>
      </c>
      <c r="X88" s="11">
        <f>SIN(RADIANS(N88))-SIN(RADIANS(P88))*SIN(RADIANS($J$17))</f>
        <v>0.39567402020151055</v>
      </c>
      <c r="Y88" s="11">
        <f>COS(RADIANS(N88))*COS(RADIANS($J$17))*SIN(RADIANS(M88-$J$21))</f>
        <v>0.19792971159744494</v>
      </c>
      <c r="Z88" s="11">
        <f t="shared" ref="Z88" si="103">X88/Y88</f>
        <v>1.9990632887206121</v>
      </c>
      <c r="AA88" s="32">
        <f>IF(Z88&lt;0,W88+180,W88)</f>
        <v>96.42421087912021</v>
      </c>
      <c r="AB88" s="33">
        <f>IF(X88&lt;0,AA88+180,AA88)</f>
        <v>96.42421087912021</v>
      </c>
      <c r="AC88" s="31">
        <f t="shared" ref="AC88" si="104">IF(AB88&gt;=360,AB88-360,AB88)</f>
        <v>96.42421087912021</v>
      </c>
    </row>
    <row r="89" spans="2:29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N89" s="7"/>
      <c r="P89" s="9"/>
      <c r="Q89" s="9"/>
      <c r="R89" s="9"/>
      <c r="S89" s="9"/>
      <c r="T89" s="9"/>
      <c r="U89" s="9"/>
      <c r="W89" s="41"/>
      <c r="AA89" s="34"/>
      <c r="AB89" s="34"/>
    </row>
    <row r="90" spans="2:29" x14ac:dyDescent="0.25">
      <c r="B90" s="27"/>
      <c r="C90" s="27"/>
      <c r="D90" s="28"/>
      <c r="E90" s="27"/>
      <c r="F90" s="27"/>
      <c r="G90" s="28"/>
      <c r="H90" s="27"/>
      <c r="I90" s="27"/>
      <c r="J90" s="29"/>
      <c r="K90" s="27"/>
      <c r="M90" s="23">
        <f t="shared" ref="M90" si="105">E90/24*360+F90/60*15</f>
        <v>0</v>
      </c>
      <c r="N90" s="24">
        <f t="shared" ref="N90" si="106">IF(H90&lt;0,H90-I90/60,H90+I90/60)</f>
        <v>0</v>
      </c>
      <c r="P90" s="25">
        <f t="shared" ref="P90" si="107">ASIN(COS(RADIANS(N90))*COS(RADIANS($J$17))*COS(RADIANS(M90-$J$21))+SIN(RADIANS(N90))*SIN(RADIANS($J$17)))*180/PI()</f>
        <v>-60.190764102068393</v>
      </c>
      <c r="Q90" s="25">
        <f t="shared" ref="Q90" si="108">AC90</f>
        <v>96.42421087912021</v>
      </c>
      <c r="R90" s="8"/>
      <c r="S90" s="24">
        <f>K90*$C$36</f>
        <v>0</v>
      </c>
      <c r="T90" s="24">
        <f t="shared" ref="T90" si="109">COS(RADIANS(P90))*S90</f>
        <v>0</v>
      </c>
      <c r="U90" s="24">
        <f t="shared" ref="U90" si="110">SIN(RADIANS(P90))*S90</f>
        <v>0</v>
      </c>
      <c r="W90" s="11">
        <f>ATAN((SIN(RADIANS(N90))-SIN(RADIANS(P90))*SIN(RADIANS($J$17)))/(COS(RADIANS(N90))*COS(RADIANS($J$17))*SIN(RADIANS(M90-$J$21))))*180/PI()+33</f>
        <v>96.42421087912021</v>
      </c>
      <c r="X90" s="11">
        <f>SIN(RADIANS(N90))-SIN(RADIANS(P90))*SIN(RADIANS($J$17))</f>
        <v>0.39567402020151055</v>
      </c>
      <c r="Y90" s="11">
        <f>COS(RADIANS(N90))*COS(RADIANS($J$17))*SIN(RADIANS(M90-$J$21))</f>
        <v>0.19792971159744494</v>
      </c>
      <c r="Z90" s="11">
        <f t="shared" ref="Z90" si="111">X90/Y90</f>
        <v>1.9990632887206121</v>
      </c>
      <c r="AA90" s="32">
        <f>IF(Z90&lt;0,W90+180,W90)</f>
        <v>96.42421087912021</v>
      </c>
      <c r="AB90" s="33">
        <f>IF(X90&lt;0,AA90+180,AA90)</f>
        <v>96.42421087912021</v>
      </c>
      <c r="AC90" s="31">
        <f t="shared" ref="AC90" si="112">IF(AB90&gt;=360,AB90-360,AB90)</f>
        <v>96.42421087912021</v>
      </c>
    </row>
    <row r="91" spans="2:29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N91" s="7"/>
      <c r="P91" s="9"/>
      <c r="Q91" s="9"/>
      <c r="R91" s="9"/>
      <c r="S91" s="9"/>
      <c r="T91" s="9"/>
      <c r="U91" s="9"/>
      <c r="W91" s="41"/>
      <c r="AA91" s="34"/>
      <c r="AB91" s="34"/>
    </row>
    <row r="92" spans="2:29" x14ac:dyDescent="0.25">
      <c r="B92" s="27"/>
      <c r="C92" s="27"/>
      <c r="D92" s="28"/>
      <c r="E92" s="27"/>
      <c r="F92" s="27"/>
      <c r="G92" s="28"/>
      <c r="H92" s="27"/>
      <c r="I92" s="27"/>
      <c r="J92" s="29"/>
      <c r="K92" s="27"/>
      <c r="M92" s="23">
        <f t="shared" ref="M92" si="113">E92/24*360+F92/60*15</f>
        <v>0</v>
      </c>
      <c r="N92" s="24">
        <f t="shared" ref="N92" si="114">IF(H92&lt;0,H92-I92/60,H92+I92/60)</f>
        <v>0</v>
      </c>
      <c r="P92" s="25">
        <f t="shared" ref="P92" si="115">ASIN(COS(RADIANS(N92))*COS(RADIANS($J$17))*COS(RADIANS(M92-$J$21))+SIN(RADIANS(N92))*SIN(RADIANS($J$17)))*180/PI()</f>
        <v>-60.190764102068393</v>
      </c>
      <c r="Q92" s="25">
        <f t="shared" ref="Q92" si="116">AC92</f>
        <v>96.42421087912021</v>
      </c>
      <c r="R92" s="8"/>
      <c r="S92" s="24">
        <f>K92*$C$36</f>
        <v>0</v>
      </c>
      <c r="T92" s="24">
        <f t="shared" ref="T92" si="117">COS(RADIANS(P92))*S92</f>
        <v>0</v>
      </c>
      <c r="U92" s="24">
        <f t="shared" ref="U92" si="118">SIN(RADIANS(P92))*S92</f>
        <v>0</v>
      </c>
      <c r="W92" s="11">
        <f>ATAN((SIN(RADIANS(N92))-SIN(RADIANS(P92))*SIN(RADIANS($J$17)))/(COS(RADIANS(N92))*COS(RADIANS($J$17))*SIN(RADIANS(M92-$J$21))))*180/PI()+33</f>
        <v>96.42421087912021</v>
      </c>
      <c r="X92" s="11">
        <f>SIN(RADIANS(N92))-SIN(RADIANS(P92))*SIN(RADIANS($J$17))</f>
        <v>0.39567402020151055</v>
      </c>
      <c r="Y92" s="11">
        <f>COS(RADIANS(N92))*COS(RADIANS($J$17))*SIN(RADIANS(M92-$J$21))</f>
        <v>0.19792971159744494</v>
      </c>
      <c r="Z92" s="11">
        <f t="shared" ref="Z92" si="119">X92/Y92</f>
        <v>1.9990632887206121</v>
      </c>
      <c r="AA92" s="32">
        <f>IF(Z92&lt;0,W92+180,W92)</f>
        <v>96.42421087912021</v>
      </c>
      <c r="AB92" s="33">
        <f>IF(X92&lt;0,AA92+180,AA92)</f>
        <v>96.42421087912021</v>
      </c>
      <c r="AC92" s="31">
        <f t="shared" ref="AC92" si="120">IF(AB92&gt;=360,AB92-360,AB92)</f>
        <v>96.42421087912021</v>
      </c>
    </row>
    <row r="93" spans="2:29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N93" s="7"/>
      <c r="P93" s="9"/>
      <c r="Q93" s="9"/>
      <c r="R93" s="9"/>
      <c r="S93" s="9"/>
      <c r="T93" s="9"/>
      <c r="U93" s="9"/>
      <c r="W93" s="41"/>
      <c r="AA93" s="34"/>
      <c r="AB93" s="34"/>
    </row>
    <row r="94" spans="2:29" x14ac:dyDescent="0.25">
      <c r="B94" s="27"/>
      <c r="C94" s="27"/>
      <c r="D94" s="28"/>
      <c r="E94" s="27"/>
      <c r="F94" s="27"/>
      <c r="G94" s="28"/>
      <c r="H94" s="27"/>
      <c r="I94" s="27"/>
      <c r="J94" s="29"/>
      <c r="K94" s="27"/>
      <c r="M94" s="23">
        <f t="shared" ref="M94" si="121">E94/24*360+F94/60*15</f>
        <v>0</v>
      </c>
      <c r="N94" s="24">
        <f t="shared" ref="N94" si="122">IF(H94&lt;0,H94-I94/60,H94+I94/60)</f>
        <v>0</v>
      </c>
      <c r="P94" s="25">
        <f t="shared" ref="P94" si="123">ASIN(COS(RADIANS(N94))*COS(RADIANS($J$17))*COS(RADIANS(M94-$J$21))+SIN(RADIANS(N94))*SIN(RADIANS($J$17)))*180/PI()</f>
        <v>-60.190764102068393</v>
      </c>
      <c r="Q94" s="25">
        <f t="shared" ref="Q94" si="124">AC94</f>
        <v>96.42421087912021</v>
      </c>
      <c r="R94" s="8"/>
      <c r="S94" s="24">
        <f>K94*$C$36</f>
        <v>0</v>
      </c>
      <c r="T94" s="24">
        <f t="shared" ref="T94" si="125">COS(RADIANS(P94))*S94</f>
        <v>0</v>
      </c>
      <c r="U94" s="24">
        <f t="shared" ref="U94" si="126">SIN(RADIANS(P94))*S94</f>
        <v>0</v>
      </c>
      <c r="W94" s="11">
        <f>ATAN((SIN(RADIANS(N94))-SIN(RADIANS(P94))*SIN(RADIANS($J$17)))/(COS(RADIANS(N94))*COS(RADIANS($J$17))*SIN(RADIANS(M94-$J$21))))*180/PI()+33</f>
        <v>96.42421087912021</v>
      </c>
      <c r="X94" s="11">
        <f>SIN(RADIANS(N94))-SIN(RADIANS(P94))*SIN(RADIANS($J$17))</f>
        <v>0.39567402020151055</v>
      </c>
      <c r="Y94" s="11">
        <f>COS(RADIANS(N94))*COS(RADIANS($J$17))*SIN(RADIANS(M94-$J$21))</f>
        <v>0.19792971159744494</v>
      </c>
      <c r="Z94" s="11">
        <f t="shared" ref="Z94" si="127">X94/Y94</f>
        <v>1.9990632887206121</v>
      </c>
      <c r="AA94" s="32">
        <f>IF(Z94&lt;0,W94+180,W94)</f>
        <v>96.42421087912021</v>
      </c>
      <c r="AB94" s="33">
        <f>IF(X94&lt;0,AA94+180,AA94)</f>
        <v>96.42421087912021</v>
      </c>
      <c r="AC94" s="31">
        <f t="shared" ref="AC94" si="128">IF(AB94&gt;=360,AB94-360,AB94)</f>
        <v>96.42421087912021</v>
      </c>
    </row>
    <row r="95" spans="2:29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N95" s="7"/>
      <c r="P95" s="9"/>
      <c r="Q95" s="9"/>
      <c r="R95" s="9"/>
      <c r="S95" s="9"/>
      <c r="T95" s="9"/>
      <c r="U95" s="9"/>
      <c r="W95" s="41"/>
      <c r="AA95" s="34"/>
      <c r="AB95" s="34"/>
    </row>
    <row r="96" spans="2:29" x14ac:dyDescent="0.25">
      <c r="B96" s="27"/>
      <c r="C96" s="27"/>
      <c r="D96" s="28"/>
      <c r="E96" s="27"/>
      <c r="F96" s="27"/>
      <c r="G96" s="28"/>
      <c r="H96" s="27"/>
      <c r="I96" s="27"/>
      <c r="J96" s="29"/>
      <c r="K96" s="27"/>
      <c r="M96" s="23">
        <f t="shared" ref="M96" si="129">E96/24*360+F96/60*15</f>
        <v>0</v>
      </c>
      <c r="N96" s="24">
        <f t="shared" ref="N96" si="130">IF(H96&lt;0,H96-I96/60,H96+I96/60)</f>
        <v>0</v>
      </c>
      <c r="P96" s="25">
        <f t="shared" ref="P96" si="131">ASIN(COS(RADIANS(N96))*COS(RADIANS($J$17))*COS(RADIANS(M96-$J$21))+SIN(RADIANS(N96))*SIN(RADIANS($J$17)))*180/PI()</f>
        <v>-60.190764102068393</v>
      </c>
      <c r="Q96" s="25">
        <f t="shared" ref="Q96" si="132">AC96</f>
        <v>96.42421087912021</v>
      </c>
      <c r="R96" s="8"/>
      <c r="S96" s="24">
        <f>K96*$C$36</f>
        <v>0</v>
      </c>
      <c r="T96" s="24">
        <f t="shared" ref="T96" si="133">COS(RADIANS(P96))*S96</f>
        <v>0</v>
      </c>
      <c r="U96" s="24">
        <f t="shared" ref="U96" si="134">SIN(RADIANS(P96))*S96</f>
        <v>0</v>
      </c>
      <c r="W96" s="11">
        <f>ATAN((SIN(RADIANS(N96))-SIN(RADIANS(P96))*SIN(RADIANS($J$17)))/(COS(RADIANS(N96))*COS(RADIANS($J$17))*SIN(RADIANS(M96-$J$21))))*180/PI()+33</f>
        <v>96.42421087912021</v>
      </c>
      <c r="X96" s="11">
        <f>SIN(RADIANS(N96))-SIN(RADIANS(P96))*SIN(RADIANS($J$17))</f>
        <v>0.39567402020151055</v>
      </c>
      <c r="Y96" s="11">
        <f>COS(RADIANS(N96))*COS(RADIANS($J$17))*SIN(RADIANS(M96-$J$21))</f>
        <v>0.19792971159744494</v>
      </c>
      <c r="Z96" s="11">
        <f t="shared" ref="Z96" si="135">X96/Y96</f>
        <v>1.9990632887206121</v>
      </c>
      <c r="AA96" s="32">
        <f>IF(Z96&lt;0,W96+180,W96)</f>
        <v>96.42421087912021</v>
      </c>
      <c r="AB96" s="33">
        <f>IF(X96&lt;0,AA96+180,AA96)</f>
        <v>96.42421087912021</v>
      </c>
      <c r="AC96" s="31">
        <f t="shared" ref="AC96" si="136">IF(AB96&gt;=360,AB96-360,AB96)</f>
        <v>96.42421087912021</v>
      </c>
    </row>
    <row r="97" spans="2:29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N97" s="7"/>
      <c r="P97" s="9"/>
      <c r="Q97" s="9"/>
      <c r="R97" s="9"/>
      <c r="S97" s="9"/>
      <c r="T97" s="9"/>
      <c r="U97" s="9"/>
      <c r="W97" s="41"/>
      <c r="AA97" s="34"/>
      <c r="AB97" s="34"/>
    </row>
    <row r="98" spans="2:29" x14ac:dyDescent="0.25">
      <c r="B98" s="27"/>
      <c r="C98" s="27"/>
      <c r="D98" s="28"/>
      <c r="E98" s="27"/>
      <c r="F98" s="27"/>
      <c r="G98" s="28"/>
      <c r="H98" s="27"/>
      <c r="I98" s="27"/>
      <c r="J98" s="29"/>
      <c r="K98" s="27"/>
      <c r="M98" s="23">
        <f t="shared" ref="M98" si="137">E98/24*360+F98/60*15</f>
        <v>0</v>
      </c>
      <c r="N98" s="24">
        <f t="shared" ref="N98" si="138">IF(H98&lt;0,H98-I98/60,H98+I98/60)</f>
        <v>0</v>
      </c>
      <c r="P98" s="25">
        <f t="shared" ref="P98" si="139">ASIN(COS(RADIANS(N98))*COS(RADIANS($J$17))*COS(RADIANS(M98-$J$21))+SIN(RADIANS(N98))*SIN(RADIANS($J$17)))*180/PI()</f>
        <v>-60.190764102068393</v>
      </c>
      <c r="Q98" s="25">
        <f t="shared" ref="Q98" si="140">AC98</f>
        <v>96.42421087912021</v>
      </c>
      <c r="R98" s="8"/>
      <c r="S98" s="24">
        <f>K98*$C$36</f>
        <v>0</v>
      </c>
      <c r="T98" s="24">
        <f t="shared" ref="T98" si="141">COS(RADIANS(P98))*S98</f>
        <v>0</v>
      </c>
      <c r="U98" s="24">
        <f t="shared" ref="U98" si="142">SIN(RADIANS(P98))*S98</f>
        <v>0</v>
      </c>
      <c r="W98" s="11">
        <f>ATAN((SIN(RADIANS(N98))-SIN(RADIANS(P98))*SIN(RADIANS($J$17)))/(COS(RADIANS(N98))*COS(RADIANS($J$17))*SIN(RADIANS(M98-$J$21))))*180/PI()+33</f>
        <v>96.42421087912021</v>
      </c>
      <c r="X98" s="11">
        <f>SIN(RADIANS(N98))-SIN(RADIANS(P98))*SIN(RADIANS($J$17))</f>
        <v>0.39567402020151055</v>
      </c>
      <c r="Y98" s="11">
        <f>COS(RADIANS(N98))*COS(RADIANS($J$17))*SIN(RADIANS(M98-$J$21))</f>
        <v>0.19792971159744494</v>
      </c>
      <c r="Z98" s="11">
        <f t="shared" ref="Z98" si="143">X98/Y98</f>
        <v>1.9990632887206121</v>
      </c>
      <c r="AA98" s="32">
        <f>IF(Z98&lt;0,W98+180,W98)</f>
        <v>96.42421087912021</v>
      </c>
      <c r="AB98" s="33">
        <f>IF(X98&lt;0,AA98+180,AA98)</f>
        <v>96.42421087912021</v>
      </c>
      <c r="AC98" s="31">
        <f t="shared" ref="AC98" si="144">IF(AB98&gt;=360,AB98-360,AB98)</f>
        <v>96.42421087912021</v>
      </c>
    </row>
    <row r="99" spans="2:29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N99" s="7"/>
      <c r="P99" s="9"/>
      <c r="Q99" s="9"/>
      <c r="R99" s="9"/>
      <c r="S99" s="9"/>
      <c r="T99" s="9"/>
      <c r="U99" s="9"/>
      <c r="W99" s="41"/>
      <c r="AA99" s="34"/>
      <c r="AB99" s="34"/>
    </row>
    <row r="100" spans="2:29" x14ac:dyDescent="0.25">
      <c r="B100" s="27"/>
      <c r="C100" s="27"/>
      <c r="D100" s="28"/>
      <c r="E100" s="27"/>
      <c r="F100" s="27"/>
      <c r="G100" s="28"/>
      <c r="H100" s="27"/>
      <c r="I100" s="27"/>
      <c r="J100" s="29"/>
      <c r="K100" s="27"/>
      <c r="M100" s="23">
        <f t="shared" ref="M100" si="145">E100/24*360+F100/60*15</f>
        <v>0</v>
      </c>
      <c r="N100" s="24">
        <f t="shared" ref="N100" si="146">IF(H100&lt;0,H100-I100/60,H100+I100/60)</f>
        <v>0</v>
      </c>
      <c r="P100" s="25">
        <f t="shared" ref="P100" si="147">ASIN(COS(RADIANS(N100))*COS(RADIANS($J$17))*COS(RADIANS(M100-$J$21))+SIN(RADIANS(N100))*SIN(RADIANS($J$17)))*180/PI()</f>
        <v>-60.190764102068393</v>
      </c>
      <c r="Q100" s="25">
        <f t="shared" ref="Q100" si="148">AC100</f>
        <v>96.42421087912021</v>
      </c>
      <c r="R100" s="8"/>
      <c r="S100" s="24">
        <f>K100*$C$36</f>
        <v>0</v>
      </c>
      <c r="T100" s="24">
        <f t="shared" ref="T100" si="149">COS(RADIANS(P100))*S100</f>
        <v>0</v>
      </c>
      <c r="U100" s="24">
        <f t="shared" ref="U100" si="150">SIN(RADIANS(P100))*S100</f>
        <v>0</v>
      </c>
      <c r="W100" s="11">
        <f>ATAN((SIN(RADIANS(N100))-SIN(RADIANS(P100))*SIN(RADIANS($J$17)))/(COS(RADIANS(N100))*COS(RADIANS($J$17))*SIN(RADIANS(M100-$J$21))))*180/PI()+33</f>
        <v>96.42421087912021</v>
      </c>
      <c r="X100" s="11">
        <f>SIN(RADIANS(N100))-SIN(RADIANS(P100))*SIN(RADIANS($J$17))</f>
        <v>0.39567402020151055</v>
      </c>
      <c r="Y100" s="11">
        <f>COS(RADIANS(N100))*COS(RADIANS($J$17))*SIN(RADIANS(M100-$J$21))</f>
        <v>0.19792971159744494</v>
      </c>
      <c r="Z100" s="11">
        <f t="shared" ref="Z100" si="151">X100/Y100</f>
        <v>1.9990632887206121</v>
      </c>
      <c r="AA100" s="32">
        <f>IF(Z100&lt;0,W100+180,W100)</f>
        <v>96.42421087912021</v>
      </c>
      <c r="AB100" s="33">
        <f>IF(X100&lt;0,AA100+180,AA100)</f>
        <v>96.42421087912021</v>
      </c>
      <c r="AC100" s="31">
        <f t="shared" ref="AC100" si="152">IF(AB100&gt;=360,AB100-360,AB100)</f>
        <v>96.42421087912021</v>
      </c>
    </row>
    <row r="101" spans="2:29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N101" s="7"/>
      <c r="P101" s="9"/>
      <c r="Q101" s="9"/>
      <c r="R101" s="9"/>
      <c r="S101" s="9"/>
      <c r="T101" s="9"/>
      <c r="U101" s="9"/>
      <c r="W101" s="41"/>
      <c r="AA101" s="34"/>
      <c r="AB101" s="34"/>
    </row>
    <row r="102" spans="2:29" x14ac:dyDescent="0.25">
      <c r="B102" s="27"/>
      <c r="C102" s="27"/>
      <c r="D102" s="28"/>
      <c r="E102" s="27"/>
      <c r="F102" s="27"/>
      <c r="G102" s="28"/>
      <c r="H102" s="27"/>
      <c r="I102" s="27"/>
      <c r="J102" s="29"/>
      <c r="K102" s="27"/>
      <c r="M102" s="23">
        <f t="shared" ref="M102" si="153">E102/24*360+F102/60*15</f>
        <v>0</v>
      </c>
      <c r="N102" s="24">
        <f t="shared" ref="N102" si="154">IF(H102&lt;0,H102-I102/60,H102+I102/60)</f>
        <v>0</v>
      </c>
      <c r="P102" s="25">
        <f t="shared" ref="P102" si="155">ASIN(COS(RADIANS(N102))*COS(RADIANS($J$17))*COS(RADIANS(M102-$J$21))+SIN(RADIANS(N102))*SIN(RADIANS($J$17)))*180/PI()</f>
        <v>-60.190764102068393</v>
      </c>
      <c r="Q102" s="25">
        <f t="shared" ref="Q102" si="156">AC102</f>
        <v>96.42421087912021</v>
      </c>
      <c r="R102" s="8"/>
      <c r="S102" s="24">
        <f>K102*$C$36</f>
        <v>0</v>
      </c>
      <c r="T102" s="24">
        <f t="shared" ref="T102" si="157">COS(RADIANS(P102))*S102</f>
        <v>0</v>
      </c>
      <c r="U102" s="24">
        <f t="shared" ref="U102" si="158">SIN(RADIANS(P102))*S102</f>
        <v>0</v>
      </c>
      <c r="W102" s="11">
        <f>ATAN((SIN(RADIANS(N102))-SIN(RADIANS(P102))*SIN(RADIANS($J$17)))/(COS(RADIANS(N102))*COS(RADIANS($J$17))*SIN(RADIANS(M102-$J$21))))*180/PI()+33</f>
        <v>96.42421087912021</v>
      </c>
      <c r="X102" s="11">
        <f>SIN(RADIANS(N102))-SIN(RADIANS(P102))*SIN(RADIANS($J$17))</f>
        <v>0.39567402020151055</v>
      </c>
      <c r="Y102" s="11">
        <f>COS(RADIANS(N102))*COS(RADIANS($J$17))*SIN(RADIANS(M102-$J$21))</f>
        <v>0.19792971159744494</v>
      </c>
      <c r="Z102" s="11">
        <f t="shared" ref="Z102" si="159">X102/Y102</f>
        <v>1.9990632887206121</v>
      </c>
      <c r="AA102" s="32">
        <f>IF(Z102&lt;0,W102+180,W102)</f>
        <v>96.42421087912021</v>
      </c>
      <c r="AB102" s="33">
        <f>IF(X102&lt;0,AA102+180,AA102)</f>
        <v>96.42421087912021</v>
      </c>
      <c r="AC102" s="31">
        <f t="shared" ref="AC102" si="160">IF(AB102&gt;=360,AB102-360,AB102)</f>
        <v>96.42421087912021</v>
      </c>
    </row>
    <row r="103" spans="2:29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N103" s="7"/>
      <c r="P103" s="9"/>
      <c r="Q103" s="9"/>
      <c r="R103" s="9"/>
      <c r="S103" s="9"/>
      <c r="T103" s="9"/>
      <c r="U103" s="9"/>
      <c r="W103" s="41"/>
      <c r="AA103" s="34"/>
      <c r="AB103" s="34"/>
    </row>
    <row r="104" spans="2:29" x14ac:dyDescent="0.25">
      <c r="B104" s="27"/>
      <c r="C104" s="27"/>
      <c r="D104" s="28"/>
      <c r="E104" s="27"/>
      <c r="F104" s="27"/>
      <c r="G104" s="28"/>
      <c r="H104" s="27"/>
      <c r="I104" s="27"/>
      <c r="J104" s="29"/>
      <c r="K104" s="27"/>
      <c r="M104" s="23">
        <f t="shared" ref="M104" si="161">E104/24*360+F104/60*15</f>
        <v>0</v>
      </c>
      <c r="N104" s="24">
        <f t="shared" ref="N104" si="162">IF(H104&lt;0,H104-I104/60,H104+I104/60)</f>
        <v>0</v>
      </c>
      <c r="P104" s="25">
        <f t="shared" ref="P104" si="163">ASIN(COS(RADIANS(N104))*COS(RADIANS($J$17))*COS(RADIANS(M104-$J$21))+SIN(RADIANS(N104))*SIN(RADIANS($J$17)))*180/PI()</f>
        <v>-60.190764102068393</v>
      </c>
      <c r="Q104" s="25">
        <f t="shared" ref="Q104" si="164">AC104</f>
        <v>96.42421087912021</v>
      </c>
      <c r="R104" s="8"/>
      <c r="S104" s="24">
        <f>K104*$C$36</f>
        <v>0</v>
      </c>
      <c r="T104" s="24">
        <f t="shared" ref="T104" si="165">COS(RADIANS(P104))*S104</f>
        <v>0</v>
      </c>
      <c r="U104" s="24">
        <f t="shared" ref="U104" si="166">SIN(RADIANS(P104))*S104</f>
        <v>0</v>
      </c>
      <c r="W104" s="11">
        <f>ATAN((SIN(RADIANS(N104))-SIN(RADIANS(P104))*SIN(RADIANS($J$17)))/(COS(RADIANS(N104))*COS(RADIANS($J$17))*SIN(RADIANS(M104-$J$21))))*180/PI()+33</f>
        <v>96.42421087912021</v>
      </c>
      <c r="X104" s="11">
        <f>SIN(RADIANS(N104))-SIN(RADIANS(P104))*SIN(RADIANS($J$17))</f>
        <v>0.39567402020151055</v>
      </c>
      <c r="Y104" s="11">
        <f>COS(RADIANS(N104))*COS(RADIANS($J$17))*SIN(RADIANS(M104-$J$21))</f>
        <v>0.19792971159744494</v>
      </c>
      <c r="Z104" s="11">
        <f t="shared" ref="Z104" si="167">X104/Y104</f>
        <v>1.9990632887206121</v>
      </c>
      <c r="AA104" s="32">
        <f>IF(Z104&lt;0,W104+180,W104)</f>
        <v>96.42421087912021</v>
      </c>
      <c r="AB104" s="33">
        <f>IF(X104&lt;0,AA104+180,AA104)</f>
        <v>96.42421087912021</v>
      </c>
      <c r="AC104" s="31">
        <f t="shared" ref="AC104" si="168">IF(AB104&gt;=360,AB104-360,AB104)</f>
        <v>96.42421087912021</v>
      </c>
    </row>
    <row r="105" spans="2:29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N105" s="7"/>
      <c r="P105" s="9"/>
      <c r="Q105" s="9"/>
      <c r="R105" s="9"/>
      <c r="S105" s="9"/>
      <c r="T105" s="9"/>
      <c r="U105" s="9"/>
      <c r="W105" s="41"/>
      <c r="AA105" s="34"/>
      <c r="AB105" s="34"/>
    </row>
    <row r="106" spans="2:29" x14ac:dyDescent="0.25">
      <c r="B106" s="27"/>
      <c r="C106" s="27"/>
      <c r="D106" s="28"/>
      <c r="E106" s="27"/>
      <c r="F106" s="27"/>
      <c r="G106" s="28"/>
      <c r="H106" s="27"/>
      <c r="I106" s="27"/>
      <c r="J106" s="29"/>
      <c r="K106" s="27"/>
      <c r="M106" s="23">
        <f t="shared" ref="M106" si="169">E106/24*360+F106/60*15</f>
        <v>0</v>
      </c>
      <c r="N106" s="24">
        <f t="shared" ref="N106" si="170">IF(H106&lt;0,H106-I106/60,H106+I106/60)</f>
        <v>0</v>
      </c>
      <c r="P106" s="25">
        <f t="shared" ref="P106" si="171">ASIN(COS(RADIANS(N106))*COS(RADIANS($J$17))*COS(RADIANS(M106-$J$21))+SIN(RADIANS(N106))*SIN(RADIANS($J$17)))*180/PI()</f>
        <v>-60.190764102068393</v>
      </c>
      <c r="Q106" s="25">
        <f t="shared" ref="Q106" si="172">AC106</f>
        <v>96.42421087912021</v>
      </c>
      <c r="R106" s="8"/>
      <c r="S106" s="24">
        <f>K106*$C$36</f>
        <v>0</v>
      </c>
      <c r="T106" s="24">
        <f t="shared" ref="T106" si="173">COS(RADIANS(P106))*S106</f>
        <v>0</v>
      </c>
      <c r="U106" s="24">
        <f t="shared" ref="U106" si="174">SIN(RADIANS(P106))*S106</f>
        <v>0</v>
      </c>
      <c r="W106" s="11">
        <f>ATAN((SIN(RADIANS(N106))-SIN(RADIANS(P106))*SIN(RADIANS($J$17)))/(COS(RADIANS(N106))*COS(RADIANS($J$17))*SIN(RADIANS(M106-$J$21))))*180/PI()+33</f>
        <v>96.42421087912021</v>
      </c>
      <c r="X106" s="11">
        <f>SIN(RADIANS(N106))-SIN(RADIANS(P106))*SIN(RADIANS($J$17))</f>
        <v>0.39567402020151055</v>
      </c>
      <c r="Y106" s="11">
        <f>COS(RADIANS(N106))*COS(RADIANS($J$17))*SIN(RADIANS(M106-$J$21))</f>
        <v>0.19792971159744494</v>
      </c>
      <c r="Z106" s="11">
        <f t="shared" ref="Z106" si="175">X106/Y106</f>
        <v>1.9990632887206121</v>
      </c>
      <c r="AA106" s="32">
        <f>IF(Z106&lt;0,W106+180,W106)</f>
        <v>96.42421087912021</v>
      </c>
      <c r="AB106" s="33">
        <f>IF(X106&lt;0,AA106+180,AA106)</f>
        <v>96.42421087912021</v>
      </c>
      <c r="AC106" s="31">
        <f t="shared" ref="AC106" si="176">IF(AB106&gt;=360,AB106-360,AB106)</f>
        <v>96.42421087912021</v>
      </c>
    </row>
    <row r="107" spans="2:29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N107" s="7"/>
      <c r="P107" s="9"/>
      <c r="Q107" s="9"/>
      <c r="R107" s="9"/>
      <c r="S107" s="9"/>
      <c r="T107" s="9"/>
      <c r="U107" s="9"/>
      <c r="W107" s="41"/>
      <c r="AA107" s="34"/>
      <c r="AB107" s="34"/>
    </row>
    <row r="108" spans="2:29" x14ac:dyDescent="0.25">
      <c r="B108" s="27"/>
      <c r="C108" s="27"/>
      <c r="D108" s="28"/>
      <c r="E108" s="27"/>
      <c r="F108" s="27"/>
      <c r="G108" s="28"/>
      <c r="H108" s="27"/>
      <c r="I108" s="27"/>
      <c r="J108" s="29"/>
      <c r="K108" s="27"/>
      <c r="M108" s="23">
        <f t="shared" ref="M108" si="177">E108/24*360+F108/60*15</f>
        <v>0</v>
      </c>
      <c r="N108" s="24">
        <f t="shared" ref="N108" si="178">IF(H108&lt;0,H108-I108/60,H108+I108/60)</f>
        <v>0</v>
      </c>
      <c r="P108" s="25">
        <f t="shared" ref="P108" si="179">ASIN(COS(RADIANS(N108))*COS(RADIANS($J$17))*COS(RADIANS(M108-$J$21))+SIN(RADIANS(N108))*SIN(RADIANS($J$17)))*180/PI()</f>
        <v>-60.190764102068393</v>
      </c>
      <c r="Q108" s="25">
        <f t="shared" ref="Q108" si="180">AC108</f>
        <v>96.42421087912021</v>
      </c>
      <c r="R108" s="8"/>
      <c r="S108" s="24">
        <f>K108*$C$36</f>
        <v>0</v>
      </c>
      <c r="T108" s="24">
        <f t="shared" ref="T108" si="181">COS(RADIANS(P108))*S108</f>
        <v>0</v>
      </c>
      <c r="U108" s="24">
        <f t="shared" ref="U108" si="182">SIN(RADIANS(P108))*S108</f>
        <v>0</v>
      </c>
      <c r="W108" s="11">
        <f>ATAN((SIN(RADIANS(N108))-SIN(RADIANS(P108))*SIN(RADIANS($J$17)))/(COS(RADIANS(N108))*COS(RADIANS($J$17))*SIN(RADIANS(M108-$J$21))))*180/PI()+33</f>
        <v>96.42421087912021</v>
      </c>
      <c r="X108" s="11">
        <f>SIN(RADIANS(N108))-SIN(RADIANS(P108))*SIN(RADIANS($J$17))</f>
        <v>0.39567402020151055</v>
      </c>
      <c r="Y108" s="11">
        <f>COS(RADIANS(N108))*COS(RADIANS($J$17))*SIN(RADIANS(M108-$J$21))</f>
        <v>0.19792971159744494</v>
      </c>
      <c r="Z108" s="11">
        <f t="shared" ref="Z108" si="183">X108/Y108</f>
        <v>1.9990632887206121</v>
      </c>
      <c r="AA108" s="32">
        <f>IF(Z108&lt;0,W108+180,W108)</f>
        <v>96.42421087912021</v>
      </c>
      <c r="AB108" s="33">
        <f>IF(X108&lt;0,AA108+180,AA108)</f>
        <v>96.42421087912021</v>
      </c>
      <c r="AC108" s="31">
        <f t="shared" ref="AC108" si="184">IF(AB108&gt;=360,AB108-360,AB108)</f>
        <v>96.42421087912021</v>
      </c>
    </row>
    <row r="109" spans="2:29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N109" s="7"/>
      <c r="P109" s="9"/>
      <c r="Q109" s="9"/>
      <c r="R109" s="9"/>
      <c r="S109" s="9"/>
      <c r="T109" s="9"/>
      <c r="U109" s="9"/>
      <c r="W109" s="41"/>
      <c r="AA109" s="34"/>
      <c r="AB109" s="34"/>
    </row>
    <row r="110" spans="2:29" x14ac:dyDescent="0.25">
      <c r="B110" s="27"/>
      <c r="C110" s="27"/>
      <c r="D110" s="28"/>
      <c r="E110" s="27"/>
      <c r="F110" s="27"/>
      <c r="G110" s="28"/>
      <c r="H110" s="27"/>
      <c r="I110" s="27"/>
      <c r="J110" s="29"/>
      <c r="K110" s="27"/>
      <c r="M110" s="23">
        <f t="shared" ref="M110" si="185">E110/24*360+F110/60*15</f>
        <v>0</v>
      </c>
      <c r="N110" s="24">
        <f t="shared" ref="N110" si="186">IF(H110&lt;0,H110-I110/60,H110+I110/60)</f>
        <v>0</v>
      </c>
      <c r="P110" s="25">
        <f t="shared" ref="P110" si="187">ASIN(COS(RADIANS(N110))*COS(RADIANS($J$17))*COS(RADIANS(M110-$J$21))+SIN(RADIANS(N110))*SIN(RADIANS($J$17)))*180/PI()</f>
        <v>-60.190764102068393</v>
      </c>
      <c r="Q110" s="25">
        <f t="shared" ref="Q110" si="188">AC110</f>
        <v>96.42421087912021</v>
      </c>
      <c r="R110" s="8"/>
      <c r="S110" s="24">
        <f>K110*$C$36</f>
        <v>0</v>
      </c>
      <c r="T110" s="24">
        <f t="shared" ref="T110" si="189">COS(RADIANS(P110))*S110</f>
        <v>0</v>
      </c>
      <c r="U110" s="24">
        <f t="shared" ref="U110" si="190">SIN(RADIANS(P110))*S110</f>
        <v>0</v>
      </c>
      <c r="W110" s="11">
        <f>ATAN((SIN(RADIANS(N110))-SIN(RADIANS(P110))*SIN(RADIANS($J$17)))/(COS(RADIANS(N110))*COS(RADIANS($J$17))*SIN(RADIANS(M110-$J$21))))*180/PI()+33</f>
        <v>96.42421087912021</v>
      </c>
      <c r="X110" s="11">
        <f>SIN(RADIANS(N110))-SIN(RADIANS(P110))*SIN(RADIANS($J$17))</f>
        <v>0.39567402020151055</v>
      </c>
      <c r="Y110" s="11">
        <f>COS(RADIANS(N110))*COS(RADIANS($J$17))*SIN(RADIANS(M110-$J$21))</f>
        <v>0.19792971159744494</v>
      </c>
      <c r="Z110" s="11">
        <f t="shared" ref="Z110" si="191">X110/Y110</f>
        <v>1.9990632887206121</v>
      </c>
      <c r="AA110" s="32">
        <f>IF(Z110&lt;0,W110+180,W110)</f>
        <v>96.42421087912021</v>
      </c>
      <c r="AB110" s="33">
        <f>IF(X110&lt;0,AA110+180,AA110)</f>
        <v>96.42421087912021</v>
      </c>
      <c r="AC110" s="31">
        <f t="shared" ref="AC110" si="192">IF(AB110&gt;=360,AB110-360,AB110)</f>
        <v>96.42421087912021</v>
      </c>
    </row>
    <row r="111" spans="2:29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N111" s="7"/>
      <c r="P111" s="9"/>
      <c r="Q111" s="9"/>
      <c r="R111" s="9"/>
      <c r="S111" s="9"/>
      <c r="T111" s="9"/>
      <c r="U111" s="9"/>
      <c r="W111" s="41"/>
      <c r="AA111" s="34"/>
      <c r="AB111" s="34"/>
    </row>
    <row r="112" spans="2:29" x14ac:dyDescent="0.25">
      <c r="B112" s="27"/>
      <c r="C112" s="27"/>
      <c r="D112" s="28"/>
      <c r="E112" s="27"/>
      <c r="F112" s="27"/>
      <c r="G112" s="28"/>
      <c r="H112" s="27"/>
      <c r="I112" s="27"/>
      <c r="J112" s="29"/>
      <c r="K112" s="27"/>
      <c r="M112" s="23">
        <f t="shared" ref="M112" si="193">E112/24*360+F112/60*15</f>
        <v>0</v>
      </c>
      <c r="N112" s="24">
        <f t="shared" ref="N112" si="194">IF(H112&lt;0,H112-I112/60,H112+I112/60)</f>
        <v>0</v>
      </c>
      <c r="P112" s="25">
        <f t="shared" ref="P112" si="195">ASIN(COS(RADIANS(N112))*COS(RADIANS($J$17))*COS(RADIANS(M112-$J$21))+SIN(RADIANS(N112))*SIN(RADIANS($J$17)))*180/PI()</f>
        <v>-60.190764102068393</v>
      </c>
      <c r="Q112" s="25">
        <f t="shared" ref="Q112" si="196">AC112</f>
        <v>96.42421087912021</v>
      </c>
      <c r="R112" s="8"/>
      <c r="S112" s="24">
        <f>K112*$C$36</f>
        <v>0</v>
      </c>
      <c r="T112" s="24">
        <f t="shared" ref="T112" si="197">COS(RADIANS(P112))*S112</f>
        <v>0</v>
      </c>
      <c r="U112" s="24">
        <f t="shared" ref="U112" si="198">SIN(RADIANS(P112))*S112</f>
        <v>0</v>
      </c>
      <c r="W112" s="11">
        <f>ATAN((SIN(RADIANS(N112))-SIN(RADIANS(P112))*SIN(RADIANS($J$17)))/(COS(RADIANS(N112))*COS(RADIANS($J$17))*SIN(RADIANS(M112-$J$21))))*180/PI()+33</f>
        <v>96.42421087912021</v>
      </c>
      <c r="X112" s="11">
        <f>SIN(RADIANS(N112))-SIN(RADIANS(P112))*SIN(RADIANS($J$17))</f>
        <v>0.39567402020151055</v>
      </c>
      <c r="Y112" s="11">
        <f>COS(RADIANS(N112))*COS(RADIANS($J$17))*SIN(RADIANS(M112-$J$21))</f>
        <v>0.19792971159744494</v>
      </c>
      <c r="Z112" s="11">
        <f t="shared" ref="Z112" si="199">X112/Y112</f>
        <v>1.9990632887206121</v>
      </c>
      <c r="AA112" s="32">
        <f>IF(Z112&lt;0,W112+180,W112)</f>
        <v>96.42421087912021</v>
      </c>
      <c r="AB112" s="33">
        <f>IF(X112&lt;0,AA112+180,AA112)</f>
        <v>96.42421087912021</v>
      </c>
      <c r="AC112" s="31">
        <f t="shared" ref="AC112" si="200">IF(AB112&gt;=360,AB112-360,AB112)</f>
        <v>96.42421087912021</v>
      </c>
    </row>
    <row r="113" spans="2:29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N113" s="7"/>
      <c r="P113" s="9"/>
      <c r="Q113" s="9"/>
      <c r="R113" s="9"/>
      <c r="S113" s="9"/>
      <c r="T113" s="9"/>
      <c r="U113" s="9"/>
      <c r="W113" s="41"/>
      <c r="AA113" s="34"/>
      <c r="AB113" s="34"/>
    </row>
    <row r="114" spans="2:29" x14ac:dyDescent="0.25">
      <c r="B114" s="27"/>
      <c r="C114" s="27"/>
      <c r="D114" s="28"/>
      <c r="E114" s="27"/>
      <c r="F114" s="27"/>
      <c r="G114" s="28"/>
      <c r="H114" s="27"/>
      <c r="I114" s="27"/>
      <c r="J114" s="29"/>
      <c r="K114" s="27"/>
      <c r="M114" s="23">
        <f t="shared" ref="M114" si="201">E114/24*360+F114/60*15</f>
        <v>0</v>
      </c>
      <c r="N114" s="24">
        <f t="shared" ref="N114" si="202">IF(H114&lt;0,H114-I114/60,H114+I114/60)</f>
        <v>0</v>
      </c>
      <c r="P114" s="25">
        <f t="shared" ref="P114" si="203">ASIN(COS(RADIANS(N114))*COS(RADIANS($J$17))*COS(RADIANS(M114-$J$21))+SIN(RADIANS(N114))*SIN(RADIANS($J$17)))*180/PI()</f>
        <v>-60.190764102068393</v>
      </c>
      <c r="Q114" s="25">
        <f t="shared" ref="Q114" si="204">AC114</f>
        <v>96.42421087912021</v>
      </c>
      <c r="R114" s="8"/>
      <c r="S114" s="24">
        <f>K114*$C$36</f>
        <v>0</v>
      </c>
      <c r="T114" s="24">
        <f t="shared" ref="T114" si="205">COS(RADIANS(P114))*S114</f>
        <v>0</v>
      </c>
      <c r="U114" s="24">
        <f t="shared" ref="U114" si="206">SIN(RADIANS(P114))*S114</f>
        <v>0</v>
      </c>
      <c r="W114" s="11">
        <f>ATAN((SIN(RADIANS(N114))-SIN(RADIANS(P114))*SIN(RADIANS($J$17)))/(COS(RADIANS(N114))*COS(RADIANS($J$17))*SIN(RADIANS(M114-$J$21))))*180/PI()+33</f>
        <v>96.42421087912021</v>
      </c>
      <c r="X114" s="11">
        <f>SIN(RADIANS(N114))-SIN(RADIANS(P114))*SIN(RADIANS($J$17))</f>
        <v>0.39567402020151055</v>
      </c>
      <c r="Y114" s="11">
        <f>COS(RADIANS(N114))*COS(RADIANS($J$17))*SIN(RADIANS(M114-$J$21))</f>
        <v>0.19792971159744494</v>
      </c>
      <c r="Z114" s="11">
        <f t="shared" ref="Z114" si="207">X114/Y114</f>
        <v>1.9990632887206121</v>
      </c>
      <c r="AA114" s="32">
        <f>IF(Z114&lt;0,W114+180,W114)</f>
        <v>96.42421087912021</v>
      </c>
      <c r="AB114" s="33">
        <f>IF(X114&lt;0,AA114+180,AA114)</f>
        <v>96.42421087912021</v>
      </c>
      <c r="AC114" s="31">
        <f t="shared" ref="AC114" si="208">IF(AB114&gt;=360,AB114-360,AB114)</f>
        <v>96.42421087912021</v>
      </c>
    </row>
    <row r="115" spans="2:29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N115" s="7"/>
      <c r="P115" s="9"/>
      <c r="Q115" s="9"/>
      <c r="R115" s="9"/>
      <c r="S115" s="9"/>
      <c r="T115" s="9"/>
      <c r="U115" s="9"/>
      <c r="W115" s="41"/>
      <c r="AA115" s="34"/>
      <c r="AB115" s="34"/>
    </row>
    <row r="116" spans="2:29" x14ac:dyDescent="0.25">
      <c r="B116" s="27"/>
      <c r="C116" s="27"/>
      <c r="D116" s="28"/>
      <c r="E116" s="27"/>
      <c r="F116" s="27"/>
      <c r="G116" s="28"/>
      <c r="H116" s="27"/>
      <c r="I116" s="27"/>
      <c r="J116" s="29"/>
      <c r="K116" s="27"/>
      <c r="M116" s="23">
        <f t="shared" ref="M116" si="209">E116/24*360+F116/60*15</f>
        <v>0</v>
      </c>
      <c r="N116" s="24">
        <f t="shared" ref="N116" si="210">IF(H116&lt;0,H116-I116/60,H116+I116/60)</f>
        <v>0</v>
      </c>
      <c r="P116" s="25">
        <f t="shared" ref="P116" si="211">ASIN(COS(RADIANS(N116))*COS(RADIANS($J$17))*COS(RADIANS(M116-$J$21))+SIN(RADIANS(N116))*SIN(RADIANS($J$17)))*180/PI()</f>
        <v>-60.190764102068393</v>
      </c>
      <c r="Q116" s="25">
        <f t="shared" ref="Q116" si="212">AC116</f>
        <v>96.42421087912021</v>
      </c>
      <c r="R116" s="8"/>
      <c r="S116" s="24">
        <f>K116*$C$36</f>
        <v>0</v>
      </c>
      <c r="T116" s="24">
        <f t="shared" ref="T116" si="213">COS(RADIANS(P116))*S116</f>
        <v>0</v>
      </c>
      <c r="U116" s="24">
        <f t="shared" ref="U116" si="214">SIN(RADIANS(P116))*S116</f>
        <v>0</v>
      </c>
      <c r="W116" s="11">
        <f>ATAN((SIN(RADIANS(N116))-SIN(RADIANS(P116))*SIN(RADIANS($J$17)))/(COS(RADIANS(N116))*COS(RADIANS($J$17))*SIN(RADIANS(M116-$J$21))))*180/PI()+33</f>
        <v>96.42421087912021</v>
      </c>
      <c r="X116" s="11">
        <f>SIN(RADIANS(N116))-SIN(RADIANS(P116))*SIN(RADIANS($J$17))</f>
        <v>0.39567402020151055</v>
      </c>
      <c r="Y116" s="11">
        <f>COS(RADIANS(N116))*COS(RADIANS($J$17))*SIN(RADIANS(M116-$J$21))</f>
        <v>0.19792971159744494</v>
      </c>
      <c r="Z116" s="11">
        <f t="shared" ref="Z116" si="215">X116/Y116</f>
        <v>1.9990632887206121</v>
      </c>
      <c r="AA116" s="32">
        <f>IF(Z116&lt;0,W116+180,W116)</f>
        <v>96.42421087912021</v>
      </c>
      <c r="AB116" s="33">
        <f>IF(X116&lt;0,AA116+180,AA116)</f>
        <v>96.42421087912021</v>
      </c>
      <c r="AC116" s="31">
        <f t="shared" ref="AC116" si="216">IF(AB116&gt;=360,AB116-360,AB116)</f>
        <v>96.42421087912021</v>
      </c>
    </row>
    <row r="117" spans="2:29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N117" s="7"/>
      <c r="P117" s="9"/>
      <c r="Q117" s="9"/>
      <c r="R117" s="9"/>
      <c r="S117" s="9"/>
      <c r="T117" s="9"/>
      <c r="U117" s="9"/>
      <c r="W117" s="41"/>
      <c r="AA117" s="34"/>
      <c r="AB117" s="34"/>
    </row>
    <row r="118" spans="2:29" x14ac:dyDescent="0.25">
      <c r="B118" s="27"/>
      <c r="C118" s="27"/>
      <c r="D118" s="28"/>
      <c r="E118" s="27"/>
      <c r="F118" s="27"/>
      <c r="G118" s="28"/>
      <c r="H118" s="27"/>
      <c r="I118" s="27"/>
      <c r="J118" s="29"/>
      <c r="K118" s="27"/>
      <c r="M118" s="23">
        <f t="shared" ref="M118" si="217">E118/24*360+F118/60*15</f>
        <v>0</v>
      </c>
      <c r="N118" s="24">
        <f t="shared" ref="N118" si="218">IF(H118&lt;0,H118-I118/60,H118+I118/60)</f>
        <v>0</v>
      </c>
      <c r="P118" s="25">
        <f t="shared" ref="P118" si="219">ASIN(COS(RADIANS(N118))*COS(RADIANS($J$17))*COS(RADIANS(M118-$J$21))+SIN(RADIANS(N118))*SIN(RADIANS($J$17)))*180/PI()</f>
        <v>-60.190764102068393</v>
      </c>
      <c r="Q118" s="25">
        <f t="shared" ref="Q118" si="220">AC118</f>
        <v>96.42421087912021</v>
      </c>
      <c r="R118" s="8"/>
      <c r="S118" s="24">
        <f>K118*$C$36</f>
        <v>0</v>
      </c>
      <c r="T118" s="24">
        <f t="shared" ref="T118" si="221">COS(RADIANS(P118))*S118</f>
        <v>0</v>
      </c>
      <c r="U118" s="24">
        <f t="shared" ref="U118" si="222">SIN(RADIANS(P118))*S118</f>
        <v>0</v>
      </c>
      <c r="W118" s="11">
        <f>ATAN((SIN(RADIANS(N118))-SIN(RADIANS(P118))*SIN(RADIANS($J$17)))/(COS(RADIANS(N118))*COS(RADIANS($J$17))*SIN(RADIANS(M118-$J$21))))*180/PI()+33</f>
        <v>96.42421087912021</v>
      </c>
      <c r="X118" s="11">
        <f>SIN(RADIANS(N118))-SIN(RADIANS(P118))*SIN(RADIANS($J$17))</f>
        <v>0.39567402020151055</v>
      </c>
      <c r="Y118" s="11">
        <f>COS(RADIANS(N118))*COS(RADIANS($J$17))*SIN(RADIANS(M118-$J$21))</f>
        <v>0.19792971159744494</v>
      </c>
      <c r="Z118" s="11">
        <f t="shared" ref="Z118" si="223">X118/Y118</f>
        <v>1.9990632887206121</v>
      </c>
      <c r="AA118" s="32">
        <f>IF(Z118&lt;0,W118+180,W118)</f>
        <v>96.42421087912021</v>
      </c>
      <c r="AB118" s="33">
        <f>IF(X118&lt;0,AA118+180,AA118)</f>
        <v>96.42421087912021</v>
      </c>
      <c r="AC118" s="31">
        <f t="shared" ref="AC118" si="224">IF(AB118&gt;=360,AB118-360,AB118)</f>
        <v>96.42421087912021</v>
      </c>
    </row>
    <row r="119" spans="2:29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N119" s="7"/>
      <c r="P119" s="9"/>
      <c r="Q119" s="9"/>
      <c r="R119" s="9"/>
      <c r="S119" s="9"/>
      <c r="T119" s="9"/>
      <c r="U119" s="9"/>
      <c r="W119" s="41"/>
      <c r="AA119" s="34"/>
      <c r="AB119" s="34"/>
    </row>
    <row r="120" spans="2:29" x14ac:dyDescent="0.25">
      <c r="B120" s="27"/>
      <c r="C120" s="27"/>
      <c r="D120" s="28"/>
      <c r="E120" s="27"/>
      <c r="F120" s="27"/>
      <c r="G120" s="28"/>
      <c r="H120" s="27"/>
      <c r="I120" s="27"/>
      <c r="J120" s="29"/>
      <c r="K120" s="27"/>
      <c r="M120" s="23">
        <f t="shared" ref="M120" si="225">E120/24*360+F120/60*15</f>
        <v>0</v>
      </c>
      <c r="N120" s="24">
        <f t="shared" ref="N120" si="226">IF(H120&lt;0,H120-I120/60,H120+I120/60)</f>
        <v>0</v>
      </c>
      <c r="P120" s="25">
        <f t="shared" ref="P120" si="227">ASIN(COS(RADIANS(N120))*COS(RADIANS($J$17))*COS(RADIANS(M120-$J$21))+SIN(RADIANS(N120))*SIN(RADIANS($J$17)))*180/PI()</f>
        <v>-60.190764102068393</v>
      </c>
      <c r="Q120" s="25">
        <f t="shared" ref="Q120" si="228">AC120</f>
        <v>96.42421087912021</v>
      </c>
      <c r="R120" s="8"/>
      <c r="S120" s="24">
        <f>K120*$C$36</f>
        <v>0</v>
      </c>
      <c r="T120" s="24">
        <f t="shared" ref="T120" si="229">COS(RADIANS(P120))*S120</f>
        <v>0</v>
      </c>
      <c r="U120" s="24">
        <f t="shared" ref="U120" si="230">SIN(RADIANS(P120))*S120</f>
        <v>0</v>
      </c>
      <c r="W120" s="11">
        <f>ATAN((SIN(RADIANS(N120))-SIN(RADIANS(P120))*SIN(RADIANS($J$17)))/(COS(RADIANS(N120))*COS(RADIANS($J$17))*SIN(RADIANS(M120-$J$21))))*180/PI()+33</f>
        <v>96.42421087912021</v>
      </c>
      <c r="X120" s="11">
        <f>SIN(RADIANS(N120))-SIN(RADIANS(P120))*SIN(RADIANS($J$17))</f>
        <v>0.39567402020151055</v>
      </c>
      <c r="Y120" s="11">
        <f>COS(RADIANS(N120))*COS(RADIANS($J$17))*SIN(RADIANS(M120-$J$21))</f>
        <v>0.19792971159744494</v>
      </c>
      <c r="Z120" s="11">
        <f t="shared" ref="Z120" si="231">X120/Y120</f>
        <v>1.9990632887206121</v>
      </c>
      <c r="AA120" s="32">
        <f>IF(Z120&lt;0,W120+180,W120)</f>
        <v>96.42421087912021</v>
      </c>
      <c r="AB120" s="33">
        <f>IF(X120&lt;0,AA120+180,AA120)</f>
        <v>96.42421087912021</v>
      </c>
      <c r="AC120" s="31">
        <f t="shared" ref="AC120" si="232">IF(AB120&gt;=360,AB120-360,AB120)</f>
        <v>96.42421087912021</v>
      </c>
    </row>
    <row r="121" spans="2:29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N121" s="7"/>
      <c r="P121" s="9"/>
      <c r="Q121" s="9"/>
      <c r="R121" s="9"/>
      <c r="S121" s="9"/>
      <c r="T121" s="9"/>
      <c r="U121" s="9"/>
      <c r="W121" s="41"/>
      <c r="AA121" s="34"/>
      <c r="AB121" s="34"/>
    </row>
    <row r="122" spans="2:29" x14ac:dyDescent="0.25">
      <c r="B122" s="27"/>
      <c r="C122" s="27"/>
      <c r="D122" s="28"/>
      <c r="E122" s="27"/>
      <c r="F122" s="27"/>
      <c r="G122" s="28"/>
      <c r="H122" s="27"/>
      <c r="I122" s="27"/>
      <c r="J122" s="29"/>
      <c r="K122" s="27"/>
      <c r="M122" s="23">
        <f t="shared" ref="M122" si="233">E122/24*360+F122/60*15</f>
        <v>0</v>
      </c>
      <c r="N122" s="24">
        <f t="shared" ref="N122" si="234">IF(H122&lt;0,H122-I122/60,H122+I122/60)</f>
        <v>0</v>
      </c>
      <c r="P122" s="25">
        <f t="shared" ref="P122" si="235">ASIN(COS(RADIANS(N122))*COS(RADIANS($J$17))*COS(RADIANS(M122-$J$21))+SIN(RADIANS(N122))*SIN(RADIANS($J$17)))*180/PI()</f>
        <v>-60.190764102068393</v>
      </c>
      <c r="Q122" s="25">
        <f t="shared" ref="Q122" si="236">AC122</f>
        <v>96.42421087912021</v>
      </c>
      <c r="R122" s="8"/>
      <c r="S122" s="24">
        <f>K122*$C$36</f>
        <v>0</v>
      </c>
      <c r="T122" s="24">
        <f t="shared" ref="T122" si="237">COS(RADIANS(P122))*S122</f>
        <v>0</v>
      </c>
      <c r="U122" s="24">
        <f t="shared" ref="U122" si="238">SIN(RADIANS(P122))*S122</f>
        <v>0</v>
      </c>
      <c r="W122" s="11">
        <f>ATAN((SIN(RADIANS(N122))-SIN(RADIANS(P122))*SIN(RADIANS($J$17)))/(COS(RADIANS(N122))*COS(RADIANS($J$17))*SIN(RADIANS(M122-$J$21))))*180/PI()+33</f>
        <v>96.42421087912021</v>
      </c>
      <c r="X122" s="11">
        <f>SIN(RADIANS(N122))-SIN(RADIANS(P122))*SIN(RADIANS($J$17))</f>
        <v>0.39567402020151055</v>
      </c>
      <c r="Y122" s="11">
        <f>COS(RADIANS(N122))*COS(RADIANS($J$17))*SIN(RADIANS(M122-$J$21))</f>
        <v>0.19792971159744494</v>
      </c>
      <c r="Z122" s="11">
        <f t="shared" ref="Z122" si="239">X122/Y122</f>
        <v>1.9990632887206121</v>
      </c>
      <c r="AA122" s="32">
        <f>IF(Z122&lt;0,W122+180,W122)</f>
        <v>96.42421087912021</v>
      </c>
      <c r="AB122" s="33">
        <f>IF(X122&lt;0,AA122+180,AA122)</f>
        <v>96.42421087912021</v>
      </c>
      <c r="AC122" s="31">
        <f t="shared" ref="AC122" si="240">IF(AB122&gt;=360,AB122-360,AB122)</f>
        <v>96.42421087912021</v>
      </c>
    </row>
    <row r="123" spans="2:29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N123" s="7"/>
      <c r="P123" s="9"/>
      <c r="Q123" s="9"/>
      <c r="R123" s="9"/>
      <c r="S123" s="9"/>
      <c r="T123" s="9"/>
      <c r="U123" s="9"/>
      <c r="W123" s="41"/>
      <c r="AA123" s="34"/>
      <c r="AB123" s="34"/>
    </row>
    <row r="124" spans="2:29" x14ac:dyDescent="0.25">
      <c r="B124" s="27"/>
      <c r="C124" s="27"/>
      <c r="D124" s="28"/>
      <c r="E124" s="27"/>
      <c r="F124" s="27"/>
      <c r="G124" s="28"/>
      <c r="H124" s="27"/>
      <c r="I124" s="27"/>
      <c r="J124" s="29"/>
      <c r="K124" s="27"/>
      <c r="M124" s="23">
        <f t="shared" ref="M124" si="241">E124/24*360+F124/60*15</f>
        <v>0</v>
      </c>
      <c r="N124" s="24">
        <f t="shared" ref="N124" si="242">IF(H124&lt;0,H124-I124/60,H124+I124/60)</f>
        <v>0</v>
      </c>
      <c r="P124" s="25">
        <f t="shared" ref="P124" si="243">ASIN(COS(RADIANS(N124))*COS(RADIANS($J$17))*COS(RADIANS(M124-$J$21))+SIN(RADIANS(N124))*SIN(RADIANS($J$17)))*180/PI()</f>
        <v>-60.190764102068393</v>
      </c>
      <c r="Q124" s="25">
        <f t="shared" ref="Q124" si="244">AC124</f>
        <v>96.42421087912021</v>
      </c>
      <c r="R124" s="8"/>
      <c r="S124" s="24">
        <f>K124*$C$36</f>
        <v>0</v>
      </c>
      <c r="T124" s="24">
        <f t="shared" ref="T124" si="245">COS(RADIANS(P124))*S124</f>
        <v>0</v>
      </c>
      <c r="U124" s="24">
        <f t="shared" ref="U124" si="246">SIN(RADIANS(P124))*S124</f>
        <v>0</v>
      </c>
      <c r="W124" s="11">
        <f>ATAN((SIN(RADIANS(N124))-SIN(RADIANS(P124))*SIN(RADIANS($J$17)))/(COS(RADIANS(N124))*COS(RADIANS($J$17))*SIN(RADIANS(M124-$J$21))))*180/PI()+33</f>
        <v>96.42421087912021</v>
      </c>
      <c r="X124" s="11">
        <f>SIN(RADIANS(N124))-SIN(RADIANS(P124))*SIN(RADIANS($J$17))</f>
        <v>0.39567402020151055</v>
      </c>
      <c r="Y124" s="11">
        <f>COS(RADIANS(N124))*COS(RADIANS($J$17))*SIN(RADIANS(M124-$J$21))</f>
        <v>0.19792971159744494</v>
      </c>
      <c r="Z124" s="11">
        <f t="shared" ref="Z124" si="247">X124/Y124</f>
        <v>1.9990632887206121</v>
      </c>
      <c r="AA124" s="32">
        <f>IF(Z124&lt;0,W124+180,W124)</f>
        <v>96.42421087912021</v>
      </c>
      <c r="AB124" s="33">
        <f>IF(X124&lt;0,AA124+180,AA124)</f>
        <v>96.42421087912021</v>
      </c>
      <c r="AC124" s="31">
        <f t="shared" ref="AC124" si="248">IF(AB124&gt;=360,AB124-360,AB124)</f>
        <v>96.42421087912021</v>
      </c>
    </row>
    <row r="125" spans="2:29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N125" s="7"/>
      <c r="P125" s="9"/>
      <c r="Q125" s="9"/>
      <c r="R125" s="9"/>
      <c r="S125" s="9"/>
      <c r="T125" s="9"/>
      <c r="U125" s="9"/>
      <c r="W125" s="41"/>
      <c r="AA125" s="34"/>
      <c r="AB125" s="34"/>
    </row>
    <row r="126" spans="2:29" x14ac:dyDescent="0.25">
      <c r="B126" s="27"/>
      <c r="C126" s="27"/>
      <c r="D126" s="28"/>
      <c r="E126" s="27"/>
      <c r="F126" s="27"/>
      <c r="G126" s="28"/>
      <c r="H126" s="27"/>
      <c r="I126" s="27"/>
      <c r="J126" s="29"/>
      <c r="K126" s="27"/>
      <c r="M126" s="23">
        <f t="shared" ref="M126" si="249">E126/24*360+F126/60*15</f>
        <v>0</v>
      </c>
      <c r="N126" s="24">
        <f t="shared" ref="N126" si="250">IF(H126&lt;0,H126-I126/60,H126+I126/60)</f>
        <v>0</v>
      </c>
      <c r="P126" s="25">
        <f t="shared" ref="P126" si="251">ASIN(COS(RADIANS(N126))*COS(RADIANS($J$17))*COS(RADIANS(M126-$J$21))+SIN(RADIANS(N126))*SIN(RADIANS($J$17)))*180/PI()</f>
        <v>-60.190764102068393</v>
      </c>
      <c r="Q126" s="25">
        <f t="shared" ref="Q126" si="252">AC126</f>
        <v>96.42421087912021</v>
      </c>
      <c r="R126" s="8"/>
      <c r="S126" s="24">
        <f>K126*$C$36</f>
        <v>0</v>
      </c>
      <c r="T126" s="24">
        <f t="shared" ref="T126" si="253">COS(RADIANS(P126))*S126</f>
        <v>0</v>
      </c>
      <c r="U126" s="24">
        <f t="shared" ref="U126" si="254">SIN(RADIANS(P126))*S126</f>
        <v>0</v>
      </c>
      <c r="W126" s="11">
        <f>ATAN((SIN(RADIANS(N126))-SIN(RADIANS(P126))*SIN(RADIANS($J$17)))/(COS(RADIANS(N126))*COS(RADIANS($J$17))*SIN(RADIANS(M126-$J$21))))*180/PI()+33</f>
        <v>96.42421087912021</v>
      </c>
      <c r="X126" s="11">
        <f>SIN(RADIANS(N126))-SIN(RADIANS(P126))*SIN(RADIANS($J$17))</f>
        <v>0.39567402020151055</v>
      </c>
      <c r="Y126" s="11">
        <f>COS(RADIANS(N126))*COS(RADIANS($J$17))*SIN(RADIANS(M126-$J$21))</f>
        <v>0.19792971159744494</v>
      </c>
      <c r="Z126" s="11">
        <f t="shared" ref="Z126" si="255">X126/Y126</f>
        <v>1.9990632887206121</v>
      </c>
      <c r="AA126" s="32">
        <f>IF(Z126&lt;0,W126+180,W126)</f>
        <v>96.42421087912021</v>
      </c>
      <c r="AB126" s="33">
        <f>IF(X126&lt;0,AA126+180,AA126)</f>
        <v>96.42421087912021</v>
      </c>
      <c r="AC126" s="31">
        <f t="shared" ref="AC126" si="256">IF(AB126&gt;=360,AB126-360,AB126)</f>
        <v>96.42421087912021</v>
      </c>
    </row>
    <row r="127" spans="2:29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N127" s="7"/>
      <c r="P127" s="9"/>
      <c r="Q127" s="9"/>
      <c r="R127" s="9"/>
      <c r="S127" s="9"/>
      <c r="T127" s="9"/>
      <c r="U127" s="9"/>
      <c r="W127" s="41"/>
      <c r="AA127" s="34"/>
      <c r="AB127" s="34"/>
    </row>
    <row r="128" spans="2:29" x14ac:dyDescent="0.25">
      <c r="B128" s="27"/>
      <c r="C128" s="27"/>
      <c r="D128" s="28"/>
      <c r="E128" s="27"/>
      <c r="F128" s="27"/>
      <c r="G128" s="28"/>
      <c r="H128" s="27"/>
      <c r="I128" s="27"/>
      <c r="J128" s="29"/>
      <c r="K128" s="27"/>
      <c r="M128" s="23">
        <f t="shared" ref="M128" si="257">E128/24*360+F128/60*15</f>
        <v>0</v>
      </c>
      <c r="N128" s="24">
        <f t="shared" ref="N128" si="258">IF(H128&lt;0,H128-I128/60,H128+I128/60)</f>
        <v>0</v>
      </c>
      <c r="P128" s="25">
        <f t="shared" ref="P128" si="259">ASIN(COS(RADIANS(N128))*COS(RADIANS($J$17))*COS(RADIANS(M128-$J$21))+SIN(RADIANS(N128))*SIN(RADIANS($J$17)))*180/PI()</f>
        <v>-60.190764102068393</v>
      </c>
      <c r="Q128" s="25">
        <f t="shared" ref="Q128" si="260">AC128</f>
        <v>96.42421087912021</v>
      </c>
      <c r="R128" s="8"/>
      <c r="S128" s="24">
        <f>K128*$C$36</f>
        <v>0</v>
      </c>
      <c r="T128" s="24">
        <f t="shared" ref="T128" si="261">COS(RADIANS(P128))*S128</f>
        <v>0</v>
      </c>
      <c r="U128" s="24">
        <f t="shared" ref="U128" si="262">SIN(RADIANS(P128))*S128</f>
        <v>0</v>
      </c>
      <c r="W128" s="11">
        <f>ATAN((SIN(RADIANS(N128))-SIN(RADIANS(P128))*SIN(RADIANS($J$17)))/(COS(RADIANS(N128))*COS(RADIANS($J$17))*SIN(RADIANS(M128-$J$21))))*180/PI()+33</f>
        <v>96.42421087912021</v>
      </c>
      <c r="X128" s="11">
        <f>SIN(RADIANS(N128))-SIN(RADIANS(P128))*SIN(RADIANS($J$17))</f>
        <v>0.39567402020151055</v>
      </c>
      <c r="Y128" s="11">
        <f>COS(RADIANS(N128))*COS(RADIANS($J$17))*SIN(RADIANS(M128-$J$21))</f>
        <v>0.19792971159744494</v>
      </c>
      <c r="Z128" s="11">
        <f t="shared" ref="Z128" si="263">X128/Y128</f>
        <v>1.9990632887206121</v>
      </c>
      <c r="AA128" s="32">
        <f>IF(Z128&lt;0,W128+180,W128)</f>
        <v>96.42421087912021</v>
      </c>
      <c r="AB128" s="33">
        <f>IF(X128&lt;0,AA128+180,AA128)</f>
        <v>96.42421087912021</v>
      </c>
      <c r="AC128" s="31">
        <f t="shared" ref="AC128" si="264">IF(AB128&gt;=360,AB128-360,AB128)</f>
        <v>96.42421087912021</v>
      </c>
    </row>
    <row r="129" spans="2:21" x14ac:dyDescent="0.25">
      <c r="E129" s="28"/>
      <c r="F129" s="28"/>
      <c r="G129" s="28"/>
      <c r="H129" s="28"/>
      <c r="I129" s="28"/>
      <c r="J129" s="28"/>
      <c r="K129" s="28"/>
      <c r="N129" s="7"/>
      <c r="P129" s="9"/>
      <c r="Q129" s="9"/>
      <c r="R129" s="9"/>
      <c r="S129" s="9"/>
      <c r="T129" s="9"/>
      <c r="U129" s="9"/>
    </row>
    <row r="130" spans="2:21" x14ac:dyDescent="0.25">
      <c r="B130" s="28"/>
      <c r="C130" s="28"/>
      <c r="P130"/>
      <c r="Q130"/>
    </row>
    <row r="131" spans="2:21" x14ac:dyDescent="0.25">
      <c r="P131"/>
      <c r="Q131"/>
    </row>
    <row r="132" spans="2:21" x14ac:dyDescent="0.25">
      <c r="P132"/>
      <c r="Q132"/>
    </row>
    <row r="133" spans="2:21" x14ac:dyDescent="0.25">
      <c r="P133"/>
      <c r="Q133"/>
    </row>
    <row r="134" spans="2:21" x14ac:dyDescent="0.25">
      <c r="P134"/>
      <c r="Q134"/>
    </row>
    <row r="135" spans="2:21" x14ac:dyDescent="0.25">
      <c r="P135"/>
      <c r="Q135"/>
    </row>
    <row r="136" spans="2:21" x14ac:dyDescent="0.25">
      <c r="P136"/>
      <c r="Q136"/>
    </row>
    <row r="137" spans="2:21" x14ac:dyDescent="0.25">
      <c r="P137"/>
      <c r="Q137"/>
    </row>
  </sheetData>
  <sheetProtection password="B62D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0"/>
  <sheetViews>
    <sheetView workbookViewId="0">
      <selection activeCell="O15" sqref="O15"/>
    </sheetView>
  </sheetViews>
  <sheetFormatPr baseColWidth="10" defaultRowHeight="15" x14ac:dyDescent="0.25"/>
  <sheetData>
    <row r="3" spans="2:11" ht="15.75" thickBot="1" x14ac:dyDescent="0.3"/>
    <row r="4" spans="2:11" x14ac:dyDescent="0.25">
      <c r="B4" s="42" t="s">
        <v>4</v>
      </c>
      <c r="C4" s="43"/>
      <c r="D4" s="44"/>
      <c r="E4" s="45" t="s">
        <v>142</v>
      </c>
      <c r="F4" s="46" t="s">
        <v>143</v>
      </c>
      <c r="G4" s="46" t="s">
        <v>22</v>
      </c>
      <c r="I4" t="s">
        <v>4</v>
      </c>
      <c r="J4" t="s">
        <v>192</v>
      </c>
      <c r="K4" t="s">
        <v>193</v>
      </c>
    </row>
    <row r="5" spans="2:11" ht="15.75" thickBot="1" x14ac:dyDescent="0.3">
      <c r="B5" s="47"/>
      <c r="C5" s="48"/>
      <c r="D5" s="49"/>
      <c r="E5" s="50" t="s">
        <v>144</v>
      </c>
      <c r="F5" s="51" t="s">
        <v>145</v>
      </c>
      <c r="G5" s="52" t="s">
        <v>146</v>
      </c>
    </row>
    <row r="6" spans="2:11" ht="15.75" thickBot="1" x14ac:dyDescent="0.3">
      <c r="B6" s="53" t="s">
        <v>147</v>
      </c>
      <c r="C6" s="54" t="s">
        <v>148</v>
      </c>
      <c r="D6" s="54" t="s">
        <v>45</v>
      </c>
      <c r="E6" s="55" t="s">
        <v>78</v>
      </c>
      <c r="F6" s="56" t="s">
        <v>79</v>
      </c>
      <c r="G6" s="57">
        <v>4</v>
      </c>
      <c r="I6" t="s">
        <v>45</v>
      </c>
      <c r="J6">
        <v>-0.71</v>
      </c>
      <c r="K6">
        <v>315.77999999999997</v>
      </c>
    </row>
    <row r="7" spans="2:11" ht="15.75" thickBot="1" x14ac:dyDescent="0.3">
      <c r="B7" s="53" t="s">
        <v>147</v>
      </c>
      <c r="C7" s="54" t="s">
        <v>149</v>
      </c>
      <c r="D7" s="54" t="s">
        <v>9</v>
      </c>
      <c r="E7" s="55" t="s">
        <v>80</v>
      </c>
      <c r="F7" s="56" t="s">
        <v>81</v>
      </c>
      <c r="G7" s="56">
        <v>8</v>
      </c>
      <c r="I7" t="s">
        <v>9</v>
      </c>
      <c r="J7">
        <v>-8.8800000000000008</v>
      </c>
      <c r="K7">
        <v>227.22</v>
      </c>
    </row>
    <row r="8" spans="2:11" ht="15.75" thickBot="1" x14ac:dyDescent="0.3">
      <c r="B8" s="53" t="s">
        <v>147</v>
      </c>
      <c r="C8" s="54" t="s">
        <v>150</v>
      </c>
      <c r="D8" s="54" t="s">
        <v>20</v>
      </c>
      <c r="E8" s="55" t="s">
        <v>82</v>
      </c>
      <c r="F8" s="56" t="s">
        <v>83</v>
      </c>
      <c r="G8" s="56">
        <v>11</v>
      </c>
      <c r="I8" t="s">
        <v>20</v>
      </c>
      <c r="J8">
        <v>13.03</v>
      </c>
      <c r="K8">
        <v>213.69</v>
      </c>
    </row>
    <row r="9" spans="2:11" ht="15.75" thickBot="1" x14ac:dyDescent="0.3">
      <c r="B9" s="53" t="s">
        <v>147</v>
      </c>
      <c r="C9" s="54" t="s">
        <v>151</v>
      </c>
      <c r="D9" s="54" t="s">
        <v>16</v>
      </c>
      <c r="E9" s="55" t="s">
        <v>84</v>
      </c>
      <c r="F9" s="56" t="s">
        <v>85</v>
      </c>
      <c r="G9" s="56">
        <v>17</v>
      </c>
      <c r="I9" t="s">
        <v>16</v>
      </c>
      <c r="J9">
        <v>-8.91</v>
      </c>
      <c r="K9">
        <v>47.74</v>
      </c>
    </row>
    <row r="10" spans="2:11" ht="15.75" thickBot="1" x14ac:dyDescent="0.3">
      <c r="B10" s="53" t="s">
        <v>147</v>
      </c>
      <c r="C10" s="54" t="s">
        <v>152</v>
      </c>
      <c r="D10" s="54" t="s">
        <v>13</v>
      </c>
      <c r="E10" s="55" t="s">
        <v>86</v>
      </c>
      <c r="F10" s="56" t="s">
        <v>87</v>
      </c>
      <c r="G10" s="56">
        <v>26</v>
      </c>
      <c r="I10" t="s">
        <v>13</v>
      </c>
      <c r="J10">
        <v>19.239999999999998</v>
      </c>
      <c r="K10">
        <v>67.44</v>
      </c>
    </row>
    <row r="11" spans="2:11" ht="15.75" thickBot="1" x14ac:dyDescent="0.3">
      <c r="B11" s="53" t="s">
        <v>147</v>
      </c>
      <c r="C11" s="54" t="s">
        <v>153</v>
      </c>
      <c r="D11" s="54" t="s">
        <v>46</v>
      </c>
      <c r="E11" s="55" t="s">
        <v>88</v>
      </c>
      <c r="F11" s="56" t="s">
        <v>89</v>
      </c>
      <c r="G11" s="56">
        <v>36</v>
      </c>
      <c r="I11" t="s">
        <v>46</v>
      </c>
      <c r="J11">
        <v>69.11</v>
      </c>
      <c r="K11">
        <v>15.14</v>
      </c>
    </row>
    <row r="12" spans="2:11" ht="15.75" thickBot="1" x14ac:dyDescent="0.3">
      <c r="B12" s="53" t="s">
        <v>147</v>
      </c>
      <c r="C12" s="54" t="s">
        <v>154</v>
      </c>
      <c r="D12" s="54" t="s">
        <v>14</v>
      </c>
      <c r="E12" s="55" t="s">
        <v>90</v>
      </c>
      <c r="F12" s="56" t="s">
        <v>91</v>
      </c>
      <c r="G12" s="56">
        <v>42</v>
      </c>
      <c r="I12" t="s">
        <v>14</v>
      </c>
      <c r="J12">
        <v>4.57</v>
      </c>
      <c r="K12">
        <v>162.58000000000001</v>
      </c>
    </row>
    <row r="13" spans="2:11" ht="15.75" thickBot="1" x14ac:dyDescent="0.3">
      <c r="B13" s="53" t="s">
        <v>147</v>
      </c>
      <c r="C13" s="54" t="s">
        <v>155</v>
      </c>
      <c r="D13" s="54" t="s">
        <v>47</v>
      </c>
      <c r="E13" s="55" t="s">
        <v>92</v>
      </c>
      <c r="F13" s="56" t="s">
        <v>93</v>
      </c>
      <c r="G13" s="56">
        <v>46</v>
      </c>
      <c r="I13" t="s">
        <v>47</v>
      </c>
      <c r="J13">
        <v>22.48</v>
      </c>
      <c r="K13">
        <v>187.44</v>
      </c>
    </row>
    <row r="14" spans="2:11" ht="15.75" thickBot="1" x14ac:dyDescent="0.3">
      <c r="B14" s="53" t="s">
        <v>156</v>
      </c>
      <c r="C14" s="54" t="s">
        <v>157</v>
      </c>
      <c r="D14" s="54" t="s">
        <v>48</v>
      </c>
      <c r="E14" s="55" t="s">
        <v>94</v>
      </c>
      <c r="F14" s="56" t="s">
        <v>95</v>
      </c>
      <c r="G14" s="56">
        <v>59</v>
      </c>
      <c r="I14" t="s">
        <v>48</v>
      </c>
      <c r="J14">
        <v>61.58</v>
      </c>
      <c r="K14">
        <v>113.11</v>
      </c>
    </row>
    <row r="15" spans="2:11" ht="15.75" thickBot="1" x14ac:dyDescent="0.3">
      <c r="B15" s="53" t="s">
        <v>158</v>
      </c>
      <c r="C15" s="54" t="s">
        <v>157</v>
      </c>
      <c r="D15" s="54" t="s">
        <v>49</v>
      </c>
      <c r="E15" s="55" t="s">
        <v>96</v>
      </c>
      <c r="F15" s="56" t="s">
        <v>97</v>
      </c>
      <c r="G15" s="56">
        <v>62</v>
      </c>
      <c r="I15" t="s">
        <v>49</v>
      </c>
      <c r="J15">
        <v>54.8</v>
      </c>
      <c r="K15">
        <v>149.16999999999999</v>
      </c>
    </row>
    <row r="16" spans="2:11" ht="15.75" thickBot="1" x14ac:dyDescent="0.3">
      <c r="B16" s="53" t="s">
        <v>159</v>
      </c>
      <c r="C16" s="54" t="s">
        <v>157</v>
      </c>
      <c r="D16" s="54" t="s">
        <v>50</v>
      </c>
      <c r="E16" s="55" t="s">
        <v>98</v>
      </c>
      <c r="F16" s="56" t="s">
        <v>99</v>
      </c>
      <c r="G16" s="56">
        <v>62</v>
      </c>
      <c r="I16" t="s">
        <v>50</v>
      </c>
      <c r="J16">
        <v>61.16</v>
      </c>
      <c r="K16">
        <v>122.18</v>
      </c>
    </row>
    <row r="17" spans="2:11" ht="15.75" thickBot="1" x14ac:dyDescent="0.3">
      <c r="B17" s="53" t="s">
        <v>160</v>
      </c>
      <c r="C17" s="54" t="s">
        <v>157</v>
      </c>
      <c r="D17" s="54" t="s">
        <v>51</v>
      </c>
      <c r="E17" s="55" t="s">
        <v>100</v>
      </c>
      <c r="F17" s="56" t="s">
        <v>101</v>
      </c>
      <c r="G17" s="56">
        <v>65</v>
      </c>
      <c r="I17" t="s">
        <v>51</v>
      </c>
      <c r="J17">
        <v>59.42</v>
      </c>
      <c r="K17">
        <v>132.57</v>
      </c>
    </row>
    <row r="18" spans="2:11" ht="15.75" thickBot="1" x14ac:dyDescent="0.3">
      <c r="B18" s="53" t="s">
        <v>161</v>
      </c>
      <c r="C18" s="54" t="s">
        <v>162</v>
      </c>
      <c r="D18" s="54" t="s">
        <v>52</v>
      </c>
      <c r="E18" s="55" t="s">
        <v>102</v>
      </c>
      <c r="F18" s="56" t="s">
        <v>103</v>
      </c>
      <c r="G18" s="56">
        <v>68</v>
      </c>
      <c r="I18" t="s">
        <v>52</v>
      </c>
      <c r="J18">
        <v>-18.5</v>
      </c>
      <c r="K18">
        <v>214.51</v>
      </c>
    </row>
    <row r="19" spans="2:11" ht="15.75" thickBot="1" x14ac:dyDescent="0.3">
      <c r="B19" s="53" t="s">
        <v>147</v>
      </c>
      <c r="C19" s="54" t="s">
        <v>163</v>
      </c>
      <c r="D19" s="54" t="s">
        <v>15</v>
      </c>
      <c r="E19" s="55" t="s">
        <v>104</v>
      </c>
      <c r="F19" s="56" t="s">
        <v>105</v>
      </c>
      <c r="G19" s="56">
        <v>68</v>
      </c>
      <c r="I19" t="s">
        <v>15</v>
      </c>
      <c r="J19">
        <v>-20.25</v>
      </c>
      <c r="K19">
        <v>180.97</v>
      </c>
    </row>
    <row r="20" spans="2:11" ht="15.75" thickBot="1" x14ac:dyDescent="0.3">
      <c r="B20" s="53" t="s">
        <v>147</v>
      </c>
      <c r="C20" s="54" t="s">
        <v>157</v>
      </c>
      <c r="D20" s="54" t="s">
        <v>53</v>
      </c>
      <c r="E20" s="55" t="s">
        <v>106</v>
      </c>
      <c r="F20" s="56" t="s">
        <v>107</v>
      </c>
      <c r="G20" s="56">
        <v>75</v>
      </c>
      <c r="I20" t="s">
        <v>53</v>
      </c>
      <c r="J20">
        <v>51.01</v>
      </c>
      <c r="K20">
        <v>142.85</v>
      </c>
    </row>
    <row r="21" spans="2:11" ht="15.75" thickBot="1" x14ac:dyDescent="0.3">
      <c r="B21" s="53" t="s">
        <v>164</v>
      </c>
      <c r="C21" s="54" t="s">
        <v>157</v>
      </c>
      <c r="D21" s="54" t="s">
        <v>54</v>
      </c>
      <c r="E21" s="55" t="s">
        <v>108</v>
      </c>
      <c r="F21" s="56" t="s">
        <v>109</v>
      </c>
      <c r="G21" s="56">
        <v>75</v>
      </c>
      <c r="I21" t="s">
        <v>54</v>
      </c>
      <c r="J21">
        <v>61.38</v>
      </c>
      <c r="K21">
        <v>140.84</v>
      </c>
    </row>
    <row r="22" spans="2:11" ht="15.75" thickBot="1" x14ac:dyDescent="0.3">
      <c r="B22" s="53" t="s">
        <v>165</v>
      </c>
      <c r="C22" s="54" t="s">
        <v>166</v>
      </c>
      <c r="D22" s="54" t="s">
        <v>55</v>
      </c>
      <c r="E22" s="55" t="s">
        <v>110</v>
      </c>
      <c r="F22" s="56" t="s">
        <v>111</v>
      </c>
      <c r="G22" s="56">
        <v>85</v>
      </c>
      <c r="I22" t="s">
        <v>55</v>
      </c>
      <c r="J22">
        <v>-58.79</v>
      </c>
      <c r="K22">
        <v>290.83999999999997</v>
      </c>
    </row>
    <row r="23" spans="2:11" ht="15.75" thickBot="1" x14ac:dyDescent="0.3">
      <c r="B23" s="53" t="s">
        <v>147</v>
      </c>
      <c r="C23" s="54" t="s">
        <v>167</v>
      </c>
      <c r="D23" s="54" t="s">
        <v>56</v>
      </c>
      <c r="E23" s="62" t="s">
        <v>112</v>
      </c>
      <c r="F23" s="56" t="s">
        <v>113</v>
      </c>
      <c r="G23" s="56">
        <v>85</v>
      </c>
      <c r="I23" t="s">
        <v>56</v>
      </c>
      <c r="J23">
        <v>48.94</v>
      </c>
      <c r="K23">
        <v>226.43</v>
      </c>
    </row>
    <row r="24" spans="2:11" ht="15.75" thickBot="1" x14ac:dyDescent="0.3">
      <c r="B24" s="53" t="s">
        <v>147</v>
      </c>
      <c r="C24" s="54" t="s">
        <v>168</v>
      </c>
      <c r="D24" s="54" t="s">
        <v>57</v>
      </c>
      <c r="E24" s="55" t="s">
        <v>114</v>
      </c>
      <c r="F24" s="56" t="s">
        <v>115</v>
      </c>
      <c r="G24" s="56">
        <v>120</v>
      </c>
      <c r="I24" t="s">
        <v>57</v>
      </c>
      <c r="J24">
        <v>-6.3</v>
      </c>
      <c r="K24">
        <v>121.42</v>
      </c>
    </row>
    <row r="25" spans="2:11" ht="15.75" thickBot="1" x14ac:dyDescent="0.3">
      <c r="B25" s="53" t="s">
        <v>169</v>
      </c>
      <c r="C25" s="54" t="s">
        <v>163</v>
      </c>
      <c r="D25" s="54" t="s">
        <v>58</v>
      </c>
      <c r="E25" s="55" t="s">
        <v>116</v>
      </c>
      <c r="F25" s="56" t="s">
        <v>117</v>
      </c>
      <c r="G25" s="56">
        <v>240</v>
      </c>
      <c r="I25" t="s">
        <v>58</v>
      </c>
      <c r="J25">
        <v>-23.45</v>
      </c>
      <c r="K25">
        <v>166.67</v>
      </c>
    </row>
    <row r="26" spans="2:11" ht="15.75" thickBot="1" x14ac:dyDescent="0.3">
      <c r="B26" s="53" t="s">
        <v>147</v>
      </c>
      <c r="C26" s="54" t="s">
        <v>170</v>
      </c>
      <c r="D26" s="54" t="s">
        <v>59</v>
      </c>
      <c r="E26" s="55" t="s">
        <v>118</v>
      </c>
      <c r="F26" s="56" t="s">
        <v>119</v>
      </c>
      <c r="G26" s="56">
        <v>260</v>
      </c>
      <c r="I26" t="s">
        <v>59</v>
      </c>
      <c r="J26">
        <v>50.84</v>
      </c>
      <c r="K26">
        <v>316.11</v>
      </c>
    </row>
    <row r="27" spans="2:11" ht="15.75" thickBot="1" x14ac:dyDescent="0.3">
      <c r="B27" s="53" t="s">
        <v>147</v>
      </c>
      <c r="C27" s="54" t="s">
        <v>162</v>
      </c>
      <c r="D27" s="54" t="s">
        <v>60</v>
      </c>
      <c r="E27" s="55" t="s">
        <v>120</v>
      </c>
      <c r="F27" s="56" t="s">
        <v>121</v>
      </c>
      <c r="G27" s="56">
        <v>310</v>
      </c>
      <c r="I27" t="s">
        <v>60</v>
      </c>
      <c r="J27">
        <v>-8.9600000000000009</v>
      </c>
      <c r="K27">
        <v>199.79</v>
      </c>
    </row>
    <row r="28" spans="2:11" ht="15.75" thickBot="1" x14ac:dyDescent="0.3">
      <c r="B28" s="53" t="s">
        <v>147</v>
      </c>
      <c r="C28" s="54" t="s">
        <v>171</v>
      </c>
      <c r="D28" s="54" t="s">
        <v>21</v>
      </c>
      <c r="E28" s="55" t="s">
        <v>122</v>
      </c>
      <c r="F28" s="56" t="s">
        <v>123</v>
      </c>
      <c r="G28" s="56">
        <v>330</v>
      </c>
      <c r="I28" t="s">
        <v>21</v>
      </c>
      <c r="J28">
        <v>15.06</v>
      </c>
      <c r="K28">
        <v>351.95</v>
      </c>
    </row>
    <row r="29" spans="2:11" ht="15.75" thickBot="1" x14ac:dyDescent="0.3">
      <c r="B29" s="53" t="s">
        <v>147</v>
      </c>
      <c r="C29" s="54" t="s">
        <v>172</v>
      </c>
      <c r="D29" s="54" t="s">
        <v>61</v>
      </c>
      <c r="E29" s="55" t="s">
        <v>124</v>
      </c>
      <c r="F29" s="56" t="s">
        <v>125</v>
      </c>
      <c r="G29" s="56">
        <v>360</v>
      </c>
      <c r="I29" t="s">
        <v>61</v>
      </c>
      <c r="J29">
        <v>-0.36</v>
      </c>
      <c r="K29">
        <v>300.13</v>
      </c>
    </row>
    <row r="30" spans="2:11" ht="15.75" thickBot="1" x14ac:dyDescent="0.3">
      <c r="B30" s="53" t="s">
        <v>164</v>
      </c>
      <c r="C30" s="54" t="s">
        <v>162</v>
      </c>
      <c r="D30" s="54" t="s">
        <v>62</v>
      </c>
      <c r="E30" s="55" t="s">
        <v>126</v>
      </c>
      <c r="F30" s="56" t="s">
        <v>127</v>
      </c>
      <c r="G30" s="56">
        <v>360</v>
      </c>
      <c r="I30" t="s">
        <v>62</v>
      </c>
      <c r="J30">
        <v>-15.95</v>
      </c>
      <c r="K30">
        <v>196.93</v>
      </c>
    </row>
    <row r="31" spans="2:11" ht="15.75" thickBot="1" x14ac:dyDescent="0.3">
      <c r="B31" s="53" t="s">
        <v>173</v>
      </c>
      <c r="C31" s="54" t="s">
        <v>172</v>
      </c>
      <c r="D31" s="54" t="s">
        <v>63</v>
      </c>
      <c r="E31" s="55" t="s">
        <v>128</v>
      </c>
      <c r="F31" s="56" t="s">
        <v>129</v>
      </c>
      <c r="G31" s="56">
        <v>420</v>
      </c>
      <c r="I31" t="s">
        <v>63</v>
      </c>
      <c r="J31">
        <v>3.18</v>
      </c>
      <c r="K31">
        <v>302.45999999999998</v>
      </c>
    </row>
    <row r="32" spans="2:11" ht="15.75" thickBot="1" x14ac:dyDescent="0.3">
      <c r="B32" s="53" t="s">
        <v>173</v>
      </c>
      <c r="C32" s="54" t="s">
        <v>148</v>
      </c>
      <c r="D32" s="54" t="s">
        <v>64</v>
      </c>
      <c r="E32" s="55" t="s">
        <v>130</v>
      </c>
      <c r="F32" s="56" t="s">
        <v>131</v>
      </c>
      <c r="G32" s="56">
        <v>460</v>
      </c>
      <c r="I32" t="s">
        <v>64</v>
      </c>
      <c r="J32">
        <v>1.25</v>
      </c>
      <c r="K32">
        <v>311.77</v>
      </c>
    </row>
    <row r="33" spans="2:11" ht="15.75" thickBot="1" x14ac:dyDescent="0.3">
      <c r="B33" s="53" t="s">
        <v>147</v>
      </c>
      <c r="C33" s="54" t="s">
        <v>174</v>
      </c>
      <c r="D33" s="54" t="s">
        <v>65</v>
      </c>
      <c r="E33" s="55" t="s">
        <v>132</v>
      </c>
      <c r="F33" s="56" t="s">
        <v>133</v>
      </c>
      <c r="G33" s="56">
        <v>470</v>
      </c>
      <c r="I33" t="s">
        <v>65</v>
      </c>
      <c r="J33">
        <v>26.46</v>
      </c>
      <c r="K33">
        <v>123.28</v>
      </c>
    </row>
    <row r="34" spans="2:11" ht="15.75" thickBot="1" x14ac:dyDescent="0.3">
      <c r="B34" s="53" t="s">
        <v>158</v>
      </c>
      <c r="C34" s="54" t="s">
        <v>162</v>
      </c>
      <c r="D34" s="54" t="s">
        <v>66</v>
      </c>
      <c r="E34" s="55" t="s">
        <v>134</v>
      </c>
      <c r="F34" s="57" t="s">
        <v>135</v>
      </c>
      <c r="G34" s="56">
        <v>910</v>
      </c>
      <c r="I34" t="s">
        <v>66</v>
      </c>
      <c r="J34">
        <v>-25.25</v>
      </c>
      <c r="K34">
        <v>209.24</v>
      </c>
    </row>
    <row r="35" spans="2:11" ht="15.75" thickBot="1" x14ac:dyDescent="0.3">
      <c r="B35" s="53" t="s">
        <v>175</v>
      </c>
      <c r="C35" s="54" t="s">
        <v>162</v>
      </c>
      <c r="D35" s="54" t="s">
        <v>67</v>
      </c>
      <c r="E35" s="55" t="s">
        <v>176</v>
      </c>
      <c r="F35" s="56" t="s">
        <v>177</v>
      </c>
      <c r="G35" s="56">
        <v>1110</v>
      </c>
      <c r="I35" t="s">
        <v>67</v>
      </c>
      <c r="J35">
        <v>-16.59</v>
      </c>
      <c r="K35">
        <v>206.45</v>
      </c>
    </row>
    <row r="36" spans="2:11" ht="15.75" thickBot="1" x14ac:dyDescent="0.3">
      <c r="B36" s="53" t="s">
        <v>165</v>
      </c>
      <c r="C36" s="54" t="s">
        <v>178</v>
      </c>
      <c r="D36" s="54" t="s">
        <v>68</v>
      </c>
      <c r="E36" s="55" t="s">
        <v>179</v>
      </c>
      <c r="F36" s="56" t="s">
        <v>180</v>
      </c>
      <c r="G36" s="56">
        <v>1170</v>
      </c>
      <c r="I36" t="s">
        <v>68</v>
      </c>
      <c r="J36">
        <v>-25.29</v>
      </c>
      <c r="K36">
        <v>261.20999999999998</v>
      </c>
    </row>
    <row r="37" spans="2:11" ht="15.75" thickBot="1" x14ac:dyDescent="0.3">
      <c r="B37" s="53" t="s">
        <v>159</v>
      </c>
      <c r="C37" s="54" t="s">
        <v>162</v>
      </c>
      <c r="D37" s="54" t="s">
        <v>69</v>
      </c>
      <c r="E37" s="55" t="s">
        <v>181</v>
      </c>
      <c r="F37" s="57" t="s">
        <v>182</v>
      </c>
      <c r="G37" s="56">
        <v>1210</v>
      </c>
      <c r="I37" t="s">
        <v>69</v>
      </c>
      <c r="J37">
        <v>-17.239999999999998</v>
      </c>
      <c r="K37">
        <v>205.21</v>
      </c>
    </row>
    <row r="38" spans="2:11" ht="15.75" thickBot="1" x14ac:dyDescent="0.3">
      <c r="B38" s="53" t="s">
        <v>183</v>
      </c>
      <c r="C38" s="54" t="s">
        <v>184</v>
      </c>
      <c r="D38" s="54" t="s">
        <v>70</v>
      </c>
      <c r="E38" s="55" t="s">
        <v>185</v>
      </c>
      <c r="F38" s="58" t="s">
        <v>186</v>
      </c>
      <c r="G38" s="56">
        <v>1800</v>
      </c>
      <c r="I38" t="s">
        <v>70</v>
      </c>
      <c r="J38">
        <v>-8.27</v>
      </c>
      <c r="K38">
        <v>238.42</v>
      </c>
    </row>
    <row r="39" spans="2:11" ht="15.75" thickBot="1" x14ac:dyDescent="0.3">
      <c r="B39" s="53" t="s">
        <v>147</v>
      </c>
      <c r="C39" s="54" t="s">
        <v>187</v>
      </c>
      <c r="D39" s="54" t="s">
        <v>71</v>
      </c>
      <c r="E39" s="55" t="s">
        <v>188</v>
      </c>
      <c r="F39" s="56" t="s">
        <v>189</v>
      </c>
      <c r="G39" s="56">
        <v>1830</v>
      </c>
      <c r="I39" t="s">
        <v>71</v>
      </c>
      <c r="J39">
        <v>2</v>
      </c>
      <c r="K39">
        <v>84.28</v>
      </c>
    </row>
    <row r="40" spans="2:11" ht="15.75" thickBot="1" x14ac:dyDescent="0.3">
      <c r="B40" s="53" t="s">
        <v>160</v>
      </c>
      <c r="C40" s="54" t="s">
        <v>162</v>
      </c>
      <c r="D40" s="54" t="s">
        <v>72</v>
      </c>
      <c r="E40" s="55" t="s">
        <v>190</v>
      </c>
      <c r="F40" s="57" t="s">
        <v>191</v>
      </c>
      <c r="G40" s="56">
        <v>2350</v>
      </c>
      <c r="I40" t="s">
        <v>72</v>
      </c>
      <c r="J40">
        <v>-17.739999999999998</v>
      </c>
      <c r="K40">
        <v>203.86</v>
      </c>
    </row>
  </sheetData>
  <mergeCells count="2">
    <mergeCell ref="B4:C5"/>
    <mergeCell ref="D4:D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2022-08-01T16:54:03Z</dcterms:created>
  <dcterms:modified xsi:type="dcterms:W3CDTF">2022-08-16T12:25:35Z</dcterms:modified>
</cp:coreProperties>
</file>